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A.SOUZA\Documents\"/>
    </mc:Choice>
  </mc:AlternateContent>
  <bookViews>
    <workbookView xWindow="0" yWindow="0" windowWidth="23040" windowHeight="9072"/>
  </bookViews>
  <sheets>
    <sheet name="BASE TOTAL" sheetId="1" r:id="rId1"/>
    <sheet name="BD PESO UNITÁRIO" sheetId="3" state="hidden" r:id="rId2"/>
    <sheet name="Banco de dados ZDA" sheetId="2" state="hidden" r:id="rId3"/>
  </sheets>
  <externalReferences>
    <externalReference r:id="rId4"/>
  </externalReferenc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4" i="1" l="1"/>
  <c r="K604" i="1"/>
  <c r="L604" i="1"/>
  <c r="M604" i="1"/>
  <c r="N604" i="1"/>
  <c r="O604" i="1"/>
  <c r="P604" i="1"/>
  <c r="Q604" i="1"/>
  <c r="R604" i="1"/>
  <c r="I604" i="1"/>
  <c r="V604" i="1"/>
  <c r="T60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2" i="1"/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7" i="2"/>
  <c r="H2" i="1"/>
  <c r="L2" i="1" s="1"/>
  <c r="H3" i="1"/>
  <c r="H4" i="1"/>
  <c r="O4" i="1" s="1"/>
  <c r="H5" i="1"/>
  <c r="I5" i="1" s="1"/>
  <c r="H6" i="1"/>
  <c r="H7" i="1"/>
  <c r="H8" i="1"/>
  <c r="H9" i="1"/>
  <c r="H10" i="1"/>
  <c r="I10" i="1" s="1"/>
  <c r="H11" i="1"/>
  <c r="O11" i="1" s="1"/>
  <c r="H12" i="1"/>
  <c r="H13" i="1"/>
  <c r="H14" i="1"/>
  <c r="H15" i="1"/>
  <c r="H16" i="1"/>
  <c r="O16" i="1" s="1"/>
  <c r="H17" i="1"/>
  <c r="I17" i="1" s="1"/>
  <c r="H18" i="1"/>
  <c r="H19" i="1"/>
  <c r="I19" i="1" s="1"/>
  <c r="H20" i="1"/>
  <c r="H21" i="1"/>
  <c r="H22" i="1"/>
  <c r="H23" i="1"/>
  <c r="H24" i="1"/>
  <c r="H25" i="1"/>
  <c r="H26" i="1"/>
  <c r="H27" i="1"/>
  <c r="H28" i="1"/>
  <c r="H29" i="1"/>
  <c r="L29" i="1" s="1"/>
  <c r="H30" i="1"/>
  <c r="L30" i="1" s="1"/>
  <c r="H31" i="1"/>
  <c r="H32" i="1"/>
  <c r="H33" i="1"/>
  <c r="H34" i="1"/>
  <c r="L34" i="1" s="1"/>
  <c r="H35" i="1"/>
  <c r="H36" i="1"/>
  <c r="H37" i="1"/>
  <c r="H38" i="1"/>
  <c r="H39" i="1"/>
  <c r="H40" i="1"/>
  <c r="H41" i="1"/>
  <c r="I41" i="1" s="1"/>
  <c r="H42" i="1"/>
  <c r="H43" i="1"/>
  <c r="H44" i="1"/>
  <c r="H45" i="1"/>
  <c r="H46" i="1"/>
  <c r="H47" i="1"/>
  <c r="O47" i="1" s="1"/>
  <c r="H48" i="1"/>
  <c r="H49" i="1"/>
  <c r="H50" i="1"/>
  <c r="H51" i="1"/>
  <c r="H52" i="1"/>
  <c r="O52" i="1" s="1"/>
  <c r="H53" i="1"/>
  <c r="O53" i="1" s="1"/>
  <c r="H54" i="1"/>
  <c r="H55" i="1"/>
  <c r="H56" i="1"/>
  <c r="H57" i="1"/>
  <c r="H58" i="1"/>
  <c r="H59" i="1"/>
  <c r="H60" i="1"/>
  <c r="H61" i="1"/>
  <c r="H62" i="1"/>
  <c r="H63" i="1"/>
  <c r="H64" i="1"/>
  <c r="H65" i="1"/>
  <c r="L65" i="1" s="1"/>
  <c r="H66" i="1"/>
  <c r="H67" i="1"/>
  <c r="H68" i="1"/>
  <c r="H69" i="1"/>
  <c r="H70" i="1"/>
  <c r="I70" i="1" s="1"/>
  <c r="H71" i="1"/>
  <c r="H72" i="1"/>
  <c r="H73" i="1"/>
  <c r="O73" i="1" s="1"/>
  <c r="H74" i="1"/>
  <c r="H75" i="1"/>
  <c r="H76" i="1"/>
  <c r="O76" i="1" s="1"/>
  <c r="H77" i="1"/>
  <c r="H78" i="1"/>
  <c r="O78" i="1" s="1"/>
  <c r="H79" i="1"/>
  <c r="H80" i="1"/>
  <c r="H81" i="1"/>
  <c r="H82" i="1"/>
  <c r="H83" i="1"/>
  <c r="H84" i="1"/>
  <c r="H85" i="1"/>
  <c r="H86" i="1"/>
  <c r="H87" i="1"/>
  <c r="H88" i="1"/>
  <c r="H89" i="1"/>
  <c r="O89" i="1" s="1"/>
  <c r="H90" i="1"/>
  <c r="I90" i="1" s="1"/>
  <c r="H91" i="1"/>
  <c r="H92" i="1"/>
  <c r="H93" i="1"/>
  <c r="H94" i="1"/>
  <c r="H95" i="1"/>
  <c r="H96" i="1"/>
  <c r="H97" i="1"/>
  <c r="I97" i="1" s="1"/>
  <c r="H98" i="1"/>
  <c r="H99" i="1"/>
  <c r="L99" i="1" s="1"/>
  <c r="H100" i="1"/>
  <c r="L100" i="1" s="1"/>
  <c r="H101" i="1"/>
  <c r="H102" i="1"/>
  <c r="H103" i="1"/>
  <c r="H104" i="1"/>
  <c r="H105" i="1"/>
  <c r="H106" i="1"/>
  <c r="H107" i="1"/>
  <c r="H108" i="1"/>
  <c r="H109" i="1"/>
  <c r="H110" i="1"/>
  <c r="H111" i="1"/>
  <c r="L111" i="1" s="1"/>
  <c r="H112" i="1"/>
  <c r="O112" i="1" s="1"/>
  <c r="H113" i="1"/>
  <c r="H114" i="1"/>
  <c r="O114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L129" i="1" s="1"/>
  <c r="H130" i="1"/>
  <c r="H131" i="1"/>
  <c r="H132" i="1"/>
  <c r="H133" i="1"/>
  <c r="H134" i="1"/>
  <c r="H135" i="1"/>
  <c r="H136" i="1"/>
  <c r="H137" i="1"/>
  <c r="H138" i="1"/>
  <c r="O138" i="1" s="1"/>
  <c r="H139" i="1"/>
  <c r="H140" i="1"/>
  <c r="H141" i="1"/>
  <c r="H142" i="1"/>
  <c r="H143" i="1"/>
  <c r="H144" i="1"/>
  <c r="H145" i="1"/>
  <c r="H146" i="1"/>
  <c r="H147" i="1"/>
  <c r="H148" i="1"/>
  <c r="H149" i="1"/>
  <c r="H150" i="1"/>
  <c r="L150" i="1" s="1"/>
  <c r="H151" i="1"/>
  <c r="H152" i="1"/>
  <c r="L152" i="1" s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H168" i="1"/>
  <c r="L168" i="1" s="1"/>
  <c r="H169" i="1"/>
  <c r="H170" i="1"/>
  <c r="L170" i="1" s="1"/>
  <c r="H171" i="1"/>
  <c r="L171" i="1" s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O185" i="1" s="1"/>
  <c r="H186" i="1"/>
  <c r="H187" i="1"/>
  <c r="H188" i="1"/>
  <c r="H189" i="1"/>
  <c r="H190" i="1"/>
  <c r="H191" i="1"/>
  <c r="H192" i="1"/>
  <c r="H193" i="1"/>
  <c r="H194" i="1"/>
  <c r="H195" i="1"/>
  <c r="O195" i="1" s="1"/>
  <c r="H196" i="1"/>
  <c r="H197" i="1"/>
  <c r="H198" i="1"/>
  <c r="H199" i="1"/>
  <c r="H200" i="1"/>
  <c r="H201" i="1"/>
  <c r="H202" i="1"/>
  <c r="H203" i="1"/>
  <c r="I203" i="1" s="1"/>
  <c r="H204" i="1"/>
  <c r="O204" i="1" s="1"/>
  <c r="H205" i="1"/>
  <c r="H206" i="1"/>
  <c r="H207" i="1"/>
  <c r="I207" i="1" s="1"/>
  <c r="H208" i="1"/>
  <c r="O208" i="1" s="1"/>
  <c r="H209" i="1"/>
  <c r="I209" i="1" s="1"/>
  <c r="H210" i="1"/>
  <c r="H211" i="1"/>
  <c r="H212" i="1"/>
  <c r="H213" i="1"/>
  <c r="O213" i="1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L227" i="1" s="1"/>
  <c r="H228" i="1"/>
  <c r="O228" i="1" s="1"/>
  <c r="H229" i="1"/>
  <c r="H230" i="1"/>
  <c r="H231" i="1"/>
  <c r="H232" i="1"/>
  <c r="H233" i="1"/>
  <c r="L233" i="1" s="1"/>
  <c r="H234" i="1"/>
  <c r="H235" i="1"/>
  <c r="H236" i="1"/>
  <c r="H237" i="1"/>
  <c r="H238" i="1"/>
  <c r="H239" i="1"/>
  <c r="H240" i="1"/>
  <c r="H241" i="1"/>
  <c r="H242" i="1"/>
  <c r="O242" i="1" s="1"/>
  <c r="H243" i="1"/>
  <c r="O243" i="1" s="1"/>
  <c r="H244" i="1"/>
  <c r="H245" i="1"/>
  <c r="H246" i="1"/>
  <c r="H247" i="1"/>
  <c r="I247" i="1" s="1"/>
  <c r="H248" i="1"/>
  <c r="I248" i="1" s="1"/>
  <c r="H249" i="1"/>
  <c r="H250" i="1"/>
  <c r="I250" i="1" s="1"/>
  <c r="H251" i="1"/>
  <c r="H252" i="1"/>
  <c r="H253" i="1"/>
  <c r="H254" i="1"/>
  <c r="H255" i="1"/>
  <c r="H256" i="1"/>
  <c r="L256" i="1" s="1"/>
  <c r="H257" i="1"/>
  <c r="H258" i="1"/>
  <c r="H259" i="1"/>
  <c r="H260" i="1"/>
  <c r="H261" i="1"/>
  <c r="H262" i="1"/>
  <c r="H263" i="1"/>
  <c r="O263" i="1" s="1"/>
  <c r="H264" i="1"/>
  <c r="H265" i="1"/>
  <c r="I265" i="1" s="1"/>
  <c r="H266" i="1"/>
  <c r="H267" i="1"/>
  <c r="H268" i="1"/>
  <c r="H269" i="1"/>
  <c r="H270" i="1"/>
  <c r="H271" i="1"/>
  <c r="O271" i="1" s="1"/>
  <c r="H272" i="1"/>
  <c r="H273" i="1"/>
  <c r="H274" i="1"/>
  <c r="O274" i="1" s="1"/>
  <c r="H275" i="1"/>
  <c r="O275" i="1" s="1"/>
  <c r="H276" i="1"/>
  <c r="H277" i="1"/>
  <c r="I277" i="1" s="1"/>
  <c r="H278" i="1"/>
  <c r="I278" i="1" s="1"/>
  <c r="H279" i="1"/>
  <c r="H280" i="1"/>
  <c r="H281" i="1"/>
  <c r="H282" i="1"/>
  <c r="H283" i="1"/>
  <c r="H284" i="1"/>
  <c r="H285" i="1"/>
  <c r="H286" i="1"/>
  <c r="H287" i="1"/>
  <c r="H288" i="1"/>
  <c r="H289" i="1"/>
  <c r="H290" i="1"/>
  <c r="O290" i="1" s="1"/>
  <c r="H291" i="1"/>
  <c r="H292" i="1"/>
  <c r="O292" i="1" s="1"/>
  <c r="H293" i="1"/>
  <c r="H294" i="1"/>
  <c r="H295" i="1"/>
  <c r="L295" i="1" s="1"/>
  <c r="H296" i="1"/>
  <c r="L296" i="1" s="1"/>
  <c r="H297" i="1"/>
  <c r="H298" i="1"/>
  <c r="L298" i="1" s="1"/>
  <c r="H299" i="1"/>
  <c r="I299" i="1" s="1"/>
  <c r="H300" i="1"/>
  <c r="H301" i="1"/>
  <c r="L301" i="1" s="1"/>
  <c r="H302" i="1"/>
  <c r="H303" i="1"/>
  <c r="H304" i="1"/>
  <c r="H305" i="1"/>
  <c r="H306" i="1"/>
  <c r="H307" i="1"/>
  <c r="H308" i="1"/>
  <c r="H309" i="1"/>
  <c r="H310" i="1"/>
  <c r="L310" i="1" s="1"/>
  <c r="H311" i="1"/>
  <c r="H312" i="1"/>
  <c r="H313" i="1"/>
  <c r="L313" i="1" s="1"/>
  <c r="H314" i="1"/>
  <c r="H315" i="1"/>
  <c r="H316" i="1"/>
  <c r="H317" i="1"/>
  <c r="H318" i="1"/>
  <c r="H319" i="1"/>
  <c r="H320" i="1"/>
  <c r="O320" i="1" s="1"/>
  <c r="H321" i="1"/>
  <c r="L321" i="1" s="1"/>
  <c r="H322" i="1"/>
  <c r="H323" i="1"/>
  <c r="H324" i="1"/>
  <c r="H325" i="1"/>
  <c r="H326" i="1"/>
  <c r="H327" i="1"/>
  <c r="H328" i="1"/>
  <c r="H329" i="1"/>
  <c r="H330" i="1"/>
  <c r="I330" i="1" s="1"/>
  <c r="H331" i="1"/>
  <c r="H332" i="1"/>
  <c r="H333" i="1"/>
  <c r="H334" i="1"/>
  <c r="L334" i="1" s="1"/>
  <c r="H335" i="1"/>
  <c r="H336" i="1"/>
  <c r="O336" i="1" s="1"/>
  <c r="H337" i="1"/>
  <c r="H338" i="1"/>
  <c r="H339" i="1"/>
  <c r="H340" i="1"/>
  <c r="H341" i="1"/>
  <c r="H342" i="1"/>
  <c r="H343" i="1"/>
  <c r="H344" i="1"/>
  <c r="H345" i="1"/>
  <c r="H346" i="1"/>
  <c r="O346" i="1" s="1"/>
  <c r="H347" i="1"/>
  <c r="H348" i="1"/>
  <c r="O348" i="1" s="1"/>
  <c r="H349" i="1"/>
  <c r="O349" i="1" s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L362" i="1" s="1"/>
  <c r="H363" i="1"/>
  <c r="O363" i="1" s="1"/>
  <c r="H364" i="1"/>
  <c r="H365" i="1"/>
  <c r="H366" i="1"/>
  <c r="H367" i="1"/>
  <c r="H368" i="1"/>
  <c r="H369" i="1"/>
  <c r="H370" i="1"/>
  <c r="H371" i="1"/>
  <c r="H372" i="1"/>
  <c r="H373" i="1"/>
  <c r="H374" i="1"/>
  <c r="H375" i="1"/>
  <c r="L375" i="1" s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O390" i="1" s="1"/>
  <c r="H391" i="1"/>
  <c r="H392" i="1"/>
  <c r="L392" i="1" s="1"/>
  <c r="H393" i="1"/>
  <c r="O393" i="1" s="1"/>
  <c r="H394" i="1"/>
  <c r="H395" i="1"/>
  <c r="H396" i="1"/>
  <c r="H397" i="1"/>
  <c r="H398" i="1"/>
  <c r="H399" i="1"/>
  <c r="O399" i="1" s="1"/>
  <c r="H400" i="1"/>
  <c r="H401" i="1"/>
  <c r="H402" i="1"/>
  <c r="H403" i="1"/>
  <c r="H404" i="1"/>
  <c r="H405" i="1"/>
  <c r="H406" i="1"/>
  <c r="H407" i="1"/>
  <c r="H408" i="1"/>
  <c r="H409" i="1"/>
  <c r="L409" i="1" s="1"/>
  <c r="H410" i="1"/>
  <c r="H411" i="1"/>
  <c r="H412" i="1"/>
  <c r="H413" i="1"/>
  <c r="H414" i="1"/>
  <c r="O414" i="1" s="1"/>
  <c r="H415" i="1"/>
  <c r="H416" i="1"/>
  <c r="H417" i="1"/>
  <c r="O417" i="1" s="1"/>
  <c r="H418" i="1"/>
  <c r="H419" i="1"/>
  <c r="O419" i="1" s="1"/>
  <c r="H420" i="1"/>
  <c r="O420" i="1" s="1"/>
  <c r="H421" i="1"/>
  <c r="L421" i="1" s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L440" i="1" s="1"/>
  <c r="H441" i="1"/>
  <c r="H442" i="1"/>
  <c r="H443" i="1"/>
  <c r="H444" i="1"/>
  <c r="H445" i="1"/>
  <c r="H446" i="1"/>
  <c r="L446" i="1" s="1"/>
  <c r="H447" i="1"/>
  <c r="H448" i="1"/>
  <c r="O448" i="1" s="1"/>
  <c r="H449" i="1"/>
  <c r="O449" i="1" s="1"/>
  <c r="H450" i="1"/>
  <c r="H451" i="1"/>
  <c r="H452" i="1"/>
  <c r="H453" i="1"/>
  <c r="H454" i="1"/>
  <c r="H455" i="1"/>
  <c r="H456" i="1"/>
  <c r="H457" i="1"/>
  <c r="H458" i="1"/>
  <c r="H459" i="1"/>
  <c r="H460" i="1"/>
  <c r="H461" i="1"/>
  <c r="O461" i="1" s="1"/>
  <c r="H462" i="1"/>
  <c r="L462" i="1" s="1"/>
  <c r="H463" i="1"/>
  <c r="H464" i="1"/>
  <c r="L464" i="1" s="1"/>
  <c r="H465" i="1"/>
  <c r="L465" i="1" s="1"/>
  <c r="H466" i="1"/>
  <c r="H467" i="1"/>
  <c r="H468" i="1"/>
  <c r="H469" i="1"/>
  <c r="H470" i="1"/>
  <c r="H471" i="1"/>
  <c r="H472" i="1"/>
  <c r="H473" i="1"/>
  <c r="H474" i="1"/>
  <c r="H475" i="1"/>
  <c r="L475" i="1" s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O491" i="1" s="1"/>
  <c r="H492" i="1"/>
  <c r="O492" i="1" s="1"/>
  <c r="H493" i="1"/>
  <c r="H494" i="1"/>
  <c r="H495" i="1"/>
  <c r="H496" i="1"/>
  <c r="H497" i="1"/>
  <c r="H498" i="1"/>
  <c r="H499" i="1"/>
  <c r="H500" i="1"/>
  <c r="H501" i="1"/>
  <c r="H502" i="1"/>
  <c r="L502" i="1" s="1"/>
  <c r="H503" i="1"/>
  <c r="L503" i="1" s="1"/>
  <c r="H504" i="1"/>
  <c r="L504" i="1" s="1"/>
  <c r="H505" i="1"/>
  <c r="H506" i="1"/>
  <c r="H507" i="1"/>
  <c r="H508" i="1"/>
  <c r="L508" i="1" s="1"/>
  <c r="H509" i="1"/>
  <c r="H510" i="1"/>
  <c r="H511" i="1"/>
  <c r="L511" i="1" s="1"/>
  <c r="H512" i="1"/>
  <c r="H513" i="1"/>
  <c r="H514" i="1"/>
  <c r="H515" i="1"/>
  <c r="H516" i="1"/>
  <c r="H517" i="1"/>
  <c r="H518" i="1"/>
  <c r="H519" i="1"/>
  <c r="H520" i="1"/>
  <c r="O520" i="1" s="1"/>
  <c r="H521" i="1"/>
  <c r="L521" i="1" s="1"/>
  <c r="H522" i="1"/>
  <c r="H523" i="1"/>
  <c r="O523" i="1" s="1"/>
  <c r="H524" i="1"/>
  <c r="O524" i="1" s="1"/>
  <c r="H525" i="1"/>
  <c r="H526" i="1"/>
  <c r="L526" i="1" s="1"/>
  <c r="H527" i="1"/>
  <c r="H528" i="1"/>
  <c r="H529" i="1"/>
  <c r="H530" i="1"/>
  <c r="H531" i="1"/>
  <c r="H532" i="1"/>
  <c r="H533" i="1"/>
  <c r="O533" i="1" s="1"/>
  <c r="H534" i="1"/>
  <c r="L534" i="1" s="1"/>
  <c r="H535" i="1"/>
  <c r="O535" i="1" s="1"/>
  <c r="H536" i="1"/>
  <c r="H537" i="1"/>
  <c r="H538" i="1"/>
  <c r="O538" i="1" s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L559" i="1" s="1"/>
  <c r="H560" i="1"/>
  <c r="H561" i="1"/>
  <c r="L561" i="1" s="1"/>
  <c r="H562" i="1"/>
  <c r="O562" i="1" s="1"/>
  <c r="H563" i="1"/>
  <c r="O563" i="1" s="1"/>
  <c r="H564" i="1"/>
  <c r="H565" i="1"/>
  <c r="H566" i="1"/>
  <c r="O566" i="1" s="1"/>
  <c r="H567" i="1"/>
  <c r="H568" i="1"/>
  <c r="H569" i="1"/>
  <c r="L569" i="1" s="1"/>
  <c r="H570" i="1"/>
  <c r="H571" i="1"/>
  <c r="O571" i="1" s="1"/>
  <c r="H572" i="1"/>
  <c r="H573" i="1"/>
  <c r="H574" i="1"/>
  <c r="L574" i="1" s="1"/>
  <c r="H575" i="1"/>
  <c r="H576" i="1"/>
  <c r="H577" i="1"/>
  <c r="H578" i="1"/>
  <c r="H579" i="1"/>
  <c r="H580" i="1"/>
  <c r="H581" i="1"/>
  <c r="H582" i="1"/>
  <c r="H583" i="1"/>
  <c r="H584" i="1"/>
  <c r="L584" i="1" s="1"/>
  <c r="H585" i="1"/>
  <c r="H586" i="1"/>
  <c r="H587" i="1"/>
  <c r="H588" i="1"/>
  <c r="H589" i="1"/>
  <c r="H590" i="1"/>
  <c r="H591" i="1"/>
  <c r="H592" i="1"/>
  <c r="H593" i="1"/>
  <c r="H594" i="1"/>
  <c r="O594" i="1" s="1"/>
  <c r="H595" i="1"/>
  <c r="H596" i="1"/>
  <c r="L596" i="1" s="1"/>
  <c r="H597" i="1"/>
  <c r="O597" i="1" s="1"/>
  <c r="H598" i="1"/>
  <c r="H599" i="1"/>
  <c r="H600" i="1"/>
  <c r="H601" i="1"/>
  <c r="H602" i="1"/>
  <c r="H603" i="1"/>
  <c r="L47" i="1" l="1"/>
  <c r="L10" i="1"/>
  <c r="L275" i="1"/>
  <c r="I243" i="1"/>
  <c r="O585" i="1"/>
  <c r="K585" i="1"/>
  <c r="L428" i="1"/>
  <c r="L416" i="1"/>
  <c r="O416" i="1"/>
  <c r="O322" i="1"/>
  <c r="L322" i="1"/>
  <c r="O179" i="1"/>
  <c r="L179" i="1"/>
  <c r="L488" i="1"/>
  <c r="O94" i="1"/>
  <c r="Q94" i="1" s="1"/>
  <c r="I94" i="1"/>
  <c r="K94" i="1" s="1"/>
  <c r="I114" i="1"/>
  <c r="L228" i="1"/>
  <c r="L4" i="1"/>
  <c r="N4" i="1" s="1"/>
  <c r="L319" i="1"/>
  <c r="O319" i="1"/>
  <c r="L46" i="1"/>
  <c r="I99" i="1"/>
  <c r="K99" i="1" s="1"/>
  <c r="I16" i="1"/>
  <c r="K16" i="1" s="1"/>
  <c r="L208" i="1"/>
  <c r="O2" i="1"/>
  <c r="Q2" i="1" s="1"/>
  <c r="L366" i="1"/>
  <c r="I2" i="1"/>
  <c r="I336" i="1"/>
  <c r="I78" i="1"/>
  <c r="I4" i="1"/>
  <c r="O467" i="1"/>
  <c r="K461" i="1"/>
  <c r="L114" i="1"/>
  <c r="N114" i="1" s="1"/>
  <c r="O113" i="1"/>
  <c r="K113" i="1"/>
  <c r="K449" i="1"/>
  <c r="L89" i="1"/>
  <c r="O209" i="1"/>
  <c r="L492" i="1"/>
  <c r="L78" i="1"/>
  <c r="O99" i="1"/>
  <c r="O28" i="1"/>
  <c r="Q28" i="1" s="1"/>
  <c r="I28" i="1"/>
  <c r="K28" i="1" s="1"/>
  <c r="K171" i="1"/>
  <c r="L467" i="1"/>
  <c r="O46" i="1"/>
  <c r="K526" i="1"/>
  <c r="O536" i="1"/>
  <c r="L536" i="1"/>
  <c r="O595" i="1"/>
  <c r="L595" i="1"/>
  <c r="O583" i="1"/>
  <c r="K583" i="1"/>
  <c r="L583" i="1"/>
  <c r="O548" i="1"/>
  <c r="L548" i="1"/>
  <c r="K548" i="1"/>
  <c r="O602" i="1"/>
  <c r="L602" i="1"/>
  <c r="O590" i="1"/>
  <c r="L590" i="1"/>
  <c r="O579" i="1"/>
  <c r="L579" i="1"/>
  <c r="K579" i="1"/>
  <c r="O567" i="1"/>
  <c r="L567" i="1"/>
  <c r="K567" i="1"/>
  <c r="O555" i="1"/>
  <c r="L555" i="1"/>
  <c r="O543" i="1"/>
  <c r="L543" i="1"/>
  <c r="O531" i="1"/>
  <c r="L531" i="1"/>
  <c r="K531" i="1"/>
  <c r="O519" i="1"/>
  <c r="L519" i="1"/>
  <c r="K519" i="1"/>
  <c r="O507" i="1"/>
  <c r="L507" i="1"/>
  <c r="O484" i="1"/>
  <c r="L484" i="1"/>
  <c r="O472" i="1"/>
  <c r="L472" i="1"/>
  <c r="K472" i="1"/>
  <c r="O460" i="1"/>
  <c r="L460" i="1"/>
  <c r="O436" i="1"/>
  <c r="L436" i="1"/>
  <c r="O424" i="1"/>
  <c r="L424" i="1"/>
  <c r="I424" i="1"/>
  <c r="K424" i="1" s="1"/>
  <c r="O412" i="1"/>
  <c r="L412" i="1"/>
  <c r="K412" i="1"/>
  <c r="O401" i="1"/>
  <c r="L401" i="1"/>
  <c r="O389" i="1"/>
  <c r="L389" i="1"/>
  <c r="O377" i="1"/>
  <c r="K377" i="1"/>
  <c r="L377" i="1"/>
  <c r="O365" i="1"/>
  <c r="L365" i="1"/>
  <c r="K365" i="1"/>
  <c r="O353" i="1"/>
  <c r="L353" i="1"/>
  <c r="O341" i="1"/>
  <c r="L341" i="1"/>
  <c r="O329" i="1"/>
  <c r="L329" i="1"/>
  <c r="I329" i="1"/>
  <c r="K329" i="1" s="1"/>
  <c r="O318" i="1"/>
  <c r="L318" i="1"/>
  <c r="K318" i="1"/>
  <c r="O306" i="1"/>
  <c r="L306" i="1"/>
  <c r="O294" i="1"/>
  <c r="L294" i="1"/>
  <c r="O282" i="1"/>
  <c r="Q282" i="1" s="1"/>
  <c r="I282" i="1"/>
  <c r="L282" i="1"/>
  <c r="N282" i="1" s="1"/>
  <c r="O270" i="1"/>
  <c r="Q270" i="1" s="1"/>
  <c r="L270" i="1"/>
  <c r="I270" i="1"/>
  <c r="K270" i="1" s="1"/>
  <c r="O258" i="1"/>
  <c r="L258" i="1"/>
  <c r="O246" i="1"/>
  <c r="Q246" i="1" s="1"/>
  <c r="L246" i="1"/>
  <c r="I246" i="1"/>
  <c r="K246" i="1" s="1"/>
  <c r="O235" i="1"/>
  <c r="L235" i="1"/>
  <c r="K235" i="1"/>
  <c r="O223" i="1"/>
  <c r="L223" i="1"/>
  <c r="O211" i="1"/>
  <c r="Q211" i="1" s="1"/>
  <c r="I211" i="1"/>
  <c r="K211" i="1" s="1"/>
  <c r="L211" i="1"/>
  <c r="N211" i="1" s="1"/>
  <c r="O199" i="1"/>
  <c r="L199" i="1"/>
  <c r="O187" i="1"/>
  <c r="L187" i="1"/>
  <c r="K187" i="1"/>
  <c r="O175" i="1"/>
  <c r="O163" i="1"/>
  <c r="L163" i="1"/>
  <c r="K163" i="1"/>
  <c r="O140" i="1"/>
  <c r="L140" i="1"/>
  <c r="K140" i="1"/>
  <c r="O128" i="1"/>
  <c r="L128" i="1"/>
  <c r="O116" i="1"/>
  <c r="L116" i="1"/>
  <c r="N116" i="1" s="1"/>
  <c r="I116" i="1"/>
  <c r="K116" i="1" s="1"/>
  <c r="O104" i="1"/>
  <c r="Q104" i="1" s="1"/>
  <c r="L104" i="1"/>
  <c r="I104" i="1"/>
  <c r="O92" i="1"/>
  <c r="Q92" i="1" s="1"/>
  <c r="L92" i="1"/>
  <c r="N92" i="1" s="1"/>
  <c r="I92" i="1"/>
  <c r="O80" i="1"/>
  <c r="Q80" i="1" s="1"/>
  <c r="L80" i="1"/>
  <c r="N80" i="1" s="1"/>
  <c r="I80" i="1"/>
  <c r="K80" i="1" s="1"/>
  <c r="O68" i="1"/>
  <c r="L68" i="1"/>
  <c r="N68" i="1" s="1"/>
  <c r="I68" i="1"/>
  <c r="K68" i="1" s="1"/>
  <c r="O57" i="1"/>
  <c r="L57" i="1"/>
  <c r="O45" i="1"/>
  <c r="L45" i="1"/>
  <c r="O33" i="1"/>
  <c r="L33" i="1"/>
  <c r="K33" i="1"/>
  <c r="O21" i="1"/>
  <c r="L21" i="1"/>
  <c r="K21" i="1"/>
  <c r="O9" i="1"/>
  <c r="Q9" i="1" s="1"/>
  <c r="I9" i="1"/>
  <c r="K9" i="1" s="1"/>
  <c r="L9" i="1"/>
  <c r="N9" i="1" s="1"/>
  <c r="O601" i="1"/>
  <c r="L601" i="1"/>
  <c r="O589" i="1"/>
  <c r="L589" i="1"/>
  <c r="K589" i="1"/>
  <c r="O578" i="1"/>
  <c r="L578" i="1"/>
  <c r="K578" i="1"/>
  <c r="O554" i="1"/>
  <c r="L554" i="1"/>
  <c r="O542" i="1"/>
  <c r="L542" i="1"/>
  <c r="O530" i="1"/>
  <c r="L530" i="1"/>
  <c r="K530" i="1"/>
  <c r="O518" i="1"/>
  <c r="L518" i="1"/>
  <c r="K518" i="1"/>
  <c r="O506" i="1"/>
  <c r="L506" i="1"/>
  <c r="O495" i="1"/>
  <c r="L495" i="1"/>
  <c r="O483" i="1"/>
  <c r="L483" i="1"/>
  <c r="K483" i="1"/>
  <c r="O471" i="1"/>
  <c r="L471" i="1"/>
  <c r="K471" i="1"/>
  <c r="L459" i="1"/>
  <c r="O459" i="1"/>
  <c r="O447" i="1"/>
  <c r="L447" i="1"/>
  <c r="O435" i="1"/>
  <c r="K435" i="1"/>
  <c r="L435" i="1"/>
  <c r="O423" i="1"/>
  <c r="L423" i="1"/>
  <c r="L411" i="1"/>
  <c r="O411" i="1"/>
  <c r="O400" i="1"/>
  <c r="L400" i="1"/>
  <c r="O388" i="1"/>
  <c r="L388" i="1"/>
  <c r="K388" i="1"/>
  <c r="O376" i="1"/>
  <c r="L376" i="1"/>
  <c r="O364" i="1"/>
  <c r="K364" i="1"/>
  <c r="L364" i="1"/>
  <c r="O352" i="1"/>
  <c r="L352" i="1"/>
  <c r="L340" i="1"/>
  <c r="O340" i="1"/>
  <c r="K340" i="1"/>
  <c r="L328" i="1"/>
  <c r="O328" i="1"/>
  <c r="Q328" i="1" s="1"/>
  <c r="L317" i="1"/>
  <c r="K317" i="1"/>
  <c r="O317" i="1"/>
  <c r="O305" i="1"/>
  <c r="L305" i="1"/>
  <c r="L293" i="1"/>
  <c r="O293" i="1"/>
  <c r="O281" i="1"/>
  <c r="L281" i="1"/>
  <c r="O269" i="1"/>
  <c r="Q269" i="1" s="1"/>
  <c r="L269" i="1"/>
  <c r="N269" i="1" s="1"/>
  <c r="I269" i="1"/>
  <c r="K269" i="1" s="1"/>
  <c r="O257" i="1"/>
  <c r="L257" i="1"/>
  <c r="O245" i="1"/>
  <c r="Q245" i="1" s="1"/>
  <c r="L245" i="1"/>
  <c r="N245" i="1" s="1"/>
  <c r="I245" i="1"/>
  <c r="K245" i="1" s="1"/>
  <c r="L234" i="1"/>
  <c r="O234" i="1"/>
  <c r="O222" i="1"/>
  <c r="L222" i="1"/>
  <c r="K222" i="1"/>
  <c r="O210" i="1"/>
  <c r="L210" i="1"/>
  <c r="O198" i="1"/>
  <c r="L198" i="1"/>
  <c r="K186" i="1"/>
  <c r="L186" i="1"/>
  <c r="O186" i="1"/>
  <c r="O174" i="1"/>
  <c r="L174" i="1"/>
  <c r="L162" i="1"/>
  <c r="O162" i="1"/>
  <c r="O151" i="1"/>
  <c r="L151" i="1"/>
  <c r="L139" i="1"/>
  <c r="O139" i="1"/>
  <c r="O127" i="1"/>
  <c r="L127" i="1"/>
  <c r="K127" i="1"/>
  <c r="L115" i="1"/>
  <c r="O115" i="1"/>
  <c r="I115" i="1"/>
  <c r="K115" i="1" s="1"/>
  <c r="O103" i="1"/>
  <c r="L103" i="1"/>
  <c r="I103" i="1"/>
  <c r="K103" i="1" s="1"/>
  <c r="I91" i="1"/>
  <c r="K91" i="1" s="1"/>
  <c r="L91" i="1"/>
  <c r="N91" i="1" s="1"/>
  <c r="O91" i="1"/>
  <c r="O79" i="1"/>
  <c r="Q79" i="1" s="1"/>
  <c r="L79" i="1"/>
  <c r="N79" i="1" s="1"/>
  <c r="I79" i="1"/>
  <c r="K79" i="1" s="1"/>
  <c r="L67" i="1"/>
  <c r="O67" i="1"/>
  <c r="I67" i="1"/>
  <c r="K67" i="1" s="1"/>
  <c r="O56" i="1"/>
  <c r="L56" i="1"/>
  <c r="K56" i="1"/>
  <c r="L44" i="1"/>
  <c r="K44" i="1"/>
  <c r="O44" i="1"/>
  <c r="O32" i="1"/>
  <c r="Q32" i="1" s="1"/>
  <c r="I32" i="1"/>
  <c r="K32" i="1" s="1"/>
  <c r="L32" i="1"/>
  <c r="N32" i="1" s="1"/>
  <c r="L20" i="1"/>
  <c r="N20" i="1" s="1"/>
  <c r="O20" i="1"/>
  <c r="I20" i="1"/>
  <c r="O8" i="1"/>
  <c r="Q8" i="1" s="1"/>
  <c r="L8" i="1"/>
  <c r="I8" i="1"/>
  <c r="K8" i="1" s="1"/>
  <c r="L566" i="1"/>
  <c r="O560" i="1"/>
  <c r="L560" i="1"/>
  <c r="K560" i="1"/>
  <c r="L600" i="1"/>
  <c r="O600" i="1"/>
  <c r="L588" i="1"/>
  <c r="O588" i="1"/>
  <c r="L577" i="1"/>
  <c r="O577" i="1"/>
  <c r="K577" i="1"/>
  <c r="L565" i="1"/>
  <c r="O565" i="1"/>
  <c r="L553" i="1"/>
  <c r="O553" i="1"/>
  <c r="K553" i="1"/>
  <c r="O541" i="1"/>
  <c r="L541" i="1"/>
  <c r="L529" i="1"/>
  <c r="O529" i="1"/>
  <c r="O517" i="1"/>
  <c r="L517" i="1"/>
  <c r="O505" i="1"/>
  <c r="L505" i="1"/>
  <c r="O494" i="1"/>
  <c r="L494" i="1"/>
  <c r="O482" i="1"/>
  <c r="L482" i="1"/>
  <c r="O470" i="1"/>
  <c r="L470" i="1"/>
  <c r="L458" i="1"/>
  <c r="K458" i="1"/>
  <c r="O458" i="1"/>
  <c r="L175" i="1"/>
  <c r="L572" i="1"/>
  <c r="O572" i="1"/>
  <c r="O598" i="1"/>
  <c r="L598" i="1"/>
  <c r="K598" i="1"/>
  <c r="O586" i="1"/>
  <c r="L586" i="1"/>
  <c r="O575" i="1"/>
  <c r="L575" i="1"/>
  <c r="I328" i="1"/>
  <c r="L448" i="1"/>
  <c r="O351" i="1"/>
  <c r="L339" i="1"/>
  <c r="O339" i="1"/>
  <c r="O327" i="1"/>
  <c r="Q327" i="1" s="1"/>
  <c r="L327" i="1"/>
  <c r="L316" i="1"/>
  <c r="O316" i="1"/>
  <c r="O304" i="1"/>
  <c r="L304" i="1"/>
  <c r="O280" i="1"/>
  <c r="K280" i="1"/>
  <c r="L280" i="1"/>
  <c r="L268" i="1"/>
  <c r="N268" i="1" s="1"/>
  <c r="I268" i="1"/>
  <c r="L244" i="1"/>
  <c r="N244" i="1" s="1"/>
  <c r="O244" i="1"/>
  <c r="Q244" i="1" s="1"/>
  <c r="I244" i="1"/>
  <c r="K244" i="1" s="1"/>
  <c r="O221" i="1"/>
  <c r="L221" i="1"/>
  <c r="O197" i="1"/>
  <c r="O173" i="1"/>
  <c r="L173" i="1"/>
  <c r="K173" i="1"/>
  <c r="L161" i="1"/>
  <c r="N161" i="1" s="1"/>
  <c r="O161" i="1"/>
  <c r="Q161" i="1" s="1"/>
  <c r="O150" i="1"/>
  <c r="K150" i="1"/>
  <c r="L138" i="1"/>
  <c r="O126" i="1"/>
  <c r="L126" i="1"/>
  <c r="O102" i="1"/>
  <c r="L102" i="1"/>
  <c r="K102" i="1"/>
  <c r="O90" i="1"/>
  <c r="Q90" i="1" s="1"/>
  <c r="L90" i="1"/>
  <c r="O66" i="1"/>
  <c r="K66" i="1"/>
  <c r="O55" i="1"/>
  <c r="L55" i="1"/>
  <c r="L43" i="1"/>
  <c r="O43" i="1"/>
  <c r="O31" i="1"/>
  <c r="L31" i="1"/>
  <c r="N31" i="1" s="1"/>
  <c r="I31" i="1"/>
  <c r="K31" i="1" s="1"/>
  <c r="O19" i="1"/>
  <c r="Q19" i="1" s="1"/>
  <c r="L19" i="1"/>
  <c r="N19" i="1" s="1"/>
  <c r="O7" i="1"/>
  <c r="I7" i="1"/>
  <c r="K7" i="1" s="1"/>
  <c r="K563" i="1"/>
  <c r="K421" i="1"/>
  <c r="I327" i="1"/>
  <c r="I204" i="1"/>
  <c r="K204" i="1" s="1"/>
  <c r="L564" i="1"/>
  <c r="L533" i="1"/>
  <c r="L491" i="1"/>
  <c r="L399" i="1"/>
  <c r="L274" i="1"/>
  <c r="L172" i="1"/>
  <c r="L113" i="1"/>
  <c r="O464" i="1"/>
  <c r="O65" i="1"/>
  <c r="O434" i="1"/>
  <c r="L434" i="1"/>
  <c r="O410" i="1"/>
  <c r="O387" i="1"/>
  <c r="L387" i="1"/>
  <c r="O599" i="1"/>
  <c r="K599" i="1"/>
  <c r="K587" i="1"/>
  <c r="L587" i="1"/>
  <c r="O587" i="1"/>
  <c r="O576" i="1"/>
  <c r="O552" i="1"/>
  <c r="K552" i="1"/>
  <c r="L552" i="1"/>
  <c r="L540" i="1"/>
  <c r="O528" i="1"/>
  <c r="L528" i="1"/>
  <c r="L516" i="1"/>
  <c r="O516" i="1"/>
  <c r="L493" i="1"/>
  <c r="O493" i="1"/>
  <c r="O481" i="1"/>
  <c r="L481" i="1"/>
  <c r="K481" i="1"/>
  <c r="L469" i="1"/>
  <c r="O469" i="1"/>
  <c r="K469" i="1"/>
  <c r="L457" i="1"/>
  <c r="O457" i="1"/>
  <c r="L445" i="1"/>
  <c r="O445" i="1"/>
  <c r="O433" i="1"/>
  <c r="L433" i="1"/>
  <c r="L398" i="1"/>
  <c r="O398" i="1"/>
  <c r="K398" i="1"/>
  <c r="O386" i="1"/>
  <c r="L386" i="1"/>
  <c r="L374" i="1"/>
  <c r="O374" i="1"/>
  <c r="L350" i="1"/>
  <c r="O350" i="1"/>
  <c r="L338" i="1"/>
  <c r="N338" i="1" s="1"/>
  <c r="O338" i="1"/>
  <c r="Q338" i="1" s="1"/>
  <c r="I338" i="1"/>
  <c r="K338" i="1" s="1"/>
  <c r="O326" i="1"/>
  <c r="Q326" i="1" s="1"/>
  <c r="L326" i="1"/>
  <c r="N326" i="1" s="1"/>
  <c r="I326" i="1"/>
  <c r="K326" i="1" s="1"/>
  <c r="L315" i="1"/>
  <c r="O315" i="1"/>
  <c r="O303" i="1"/>
  <c r="L303" i="1"/>
  <c r="L291" i="1"/>
  <c r="O291" i="1"/>
  <c r="O279" i="1"/>
  <c r="L279" i="1"/>
  <c r="O267" i="1"/>
  <c r="Q267" i="1" s="1"/>
  <c r="L267" i="1"/>
  <c r="N267" i="1" s="1"/>
  <c r="I267" i="1"/>
  <c r="K267" i="1" s="1"/>
  <c r="L255" i="1"/>
  <c r="O232" i="1"/>
  <c r="L232" i="1"/>
  <c r="O220" i="1"/>
  <c r="L220" i="1"/>
  <c r="L196" i="1"/>
  <c r="O196" i="1"/>
  <c r="K196" i="1"/>
  <c r="O184" i="1"/>
  <c r="L184" i="1"/>
  <c r="L160" i="1"/>
  <c r="O160" i="1"/>
  <c r="O149" i="1"/>
  <c r="L149" i="1"/>
  <c r="O125" i="1"/>
  <c r="L125" i="1"/>
  <c r="L101" i="1"/>
  <c r="O101" i="1"/>
  <c r="K101" i="1"/>
  <c r="L77" i="1"/>
  <c r="N77" i="1" s="1"/>
  <c r="O77" i="1"/>
  <c r="Q77" i="1" s="1"/>
  <c r="O54" i="1"/>
  <c r="L54" i="1"/>
  <c r="L42" i="1"/>
  <c r="O42" i="1"/>
  <c r="O30" i="1"/>
  <c r="I30" i="1"/>
  <c r="L18" i="1"/>
  <c r="I18" i="1"/>
  <c r="K18" i="1" s="1"/>
  <c r="L6" i="1"/>
  <c r="N6" i="1" s="1"/>
  <c r="O6" i="1"/>
  <c r="Q6" i="1" s="1"/>
  <c r="K493" i="1"/>
  <c r="K446" i="1"/>
  <c r="K420" i="1"/>
  <c r="I275" i="1"/>
  <c r="K275" i="1" s="1"/>
  <c r="K228" i="1"/>
  <c r="K149" i="1"/>
  <c r="L599" i="1"/>
  <c r="L563" i="1"/>
  <c r="L396" i="1"/>
  <c r="L363" i="1"/>
  <c r="L320" i="1"/>
  <c r="L271" i="1"/>
  <c r="N271" i="1" s="1"/>
  <c r="L213" i="1"/>
  <c r="N213" i="1" s="1"/>
  <c r="L112" i="1"/>
  <c r="N112" i="1" s="1"/>
  <c r="O526" i="1"/>
  <c r="O462" i="1"/>
  <c r="O396" i="1"/>
  <c r="O301" i="1"/>
  <c r="L551" i="1"/>
  <c r="O551" i="1"/>
  <c r="L539" i="1"/>
  <c r="O539" i="1"/>
  <c r="O527" i="1"/>
  <c r="L527" i="1"/>
  <c r="O515" i="1"/>
  <c r="L515" i="1"/>
  <c r="O480" i="1"/>
  <c r="K480" i="1"/>
  <c r="L480" i="1"/>
  <c r="O468" i="1"/>
  <c r="L468" i="1"/>
  <c r="K468" i="1"/>
  <c r="L456" i="1"/>
  <c r="O456" i="1"/>
  <c r="L444" i="1"/>
  <c r="I444" i="1"/>
  <c r="K444" i="1" s="1"/>
  <c r="O432" i="1"/>
  <c r="L432" i="1"/>
  <c r="O409" i="1"/>
  <c r="K409" i="1"/>
  <c r="L397" i="1"/>
  <c r="O397" i="1"/>
  <c r="K397" i="1"/>
  <c r="O385" i="1"/>
  <c r="L385" i="1"/>
  <c r="L373" i="1"/>
  <c r="O361" i="1"/>
  <c r="L361" i="1"/>
  <c r="O337" i="1"/>
  <c r="Q337" i="1" s="1"/>
  <c r="I337" i="1"/>
  <c r="K337" i="1" s="1"/>
  <c r="O325" i="1"/>
  <c r="Q325" i="1" s="1"/>
  <c r="L325" i="1"/>
  <c r="N325" i="1" s="1"/>
  <c r="I325" i="1"/>
  <c r="K325" i="1" s="1"/>
  <c r="L314" i="1"/>
  <c r="O314" i="1"/>
  <c r="O302" i="1"/>
  <c r="L302" i="1"/>
  <c r="O278" i="1"/>
  <c r="L278" i="1"/>
  <c r="O266" i="1"/>
  <c r="Q266" i="1" s="1"/>
  <c r="I266" i="1"/>
  <c r="K266" i="1" s="1"/>
  <c r="L254" i="1"/>
  <c r="O254" i="1"/>
  <c r="K254" i="1"/>
  <c r="L231" i="1"/>
  <c r="K231" i="1"/>
  <c r="O231" i="1"/>
  <c r="L219" i="1"/>
  <c r="O219" i="1"/>
  <c r="O207" i="1"/>
  <c r="L207" i="1"/>
  <c r="K195" i="1"/>
  <c r="L195" i="1"/>
  <c r="L183" i="1"/>
  <c r="L159" i="1"/>
  <c r="N159" i="1" s="1"/>
  <c r="O159" i="1"/>
  <c r="Q159" i="1" s="1"/>
  <c r="L148" i="1"/>
  <c r="O148" i="1"/>
  <c r="L124" i="1"/>
  <c r="O124" i="1"/>
  <c r="L88" i="1"/>
  <c r="O88" i="1"/>
  <c r="I88" i="1"/>
  <c r="K88" i="1" s="1"/>
  <c r="L53" i="1"/>
  <c r="K53" i="1"/>
  <c r="L41" i="1"/>
  <c r="N41" i="1" s="1"/>
  <c r="O41" i="1"/>
  <c r="Q41" i="1" s="1"/>
  <c r="O29" i="1"/>
  <c r="Q29" i="1" s="1"/>
  <c r="I29" i="1"/>
  <c r="K29" i="1" s="1"/>
  <c r="L17" i="1"/>
  <c r="O17" i="1"/>
  <c r="Q17" i="1" s="1"/>
  <c r="L5" i="1"/>
  <c r="O5" i="1"/>
  <c r="K492" i="1"/>
  <c r="K445" i="1"/>
  <c r="I419" i="1"/>
  <c r="K419" i="1" s="1"/>
  <c r="K346" i="1"/>
  <c r="K320" i="1"/>
  <c r="K274" i="1"/>
  <c r="L597" i="1"/>
  <c r="L562" i="1"/>
  <c r="L520" i="1"/>
  <c r="L438" i="1"/>
  <c r="L394" i="1"/>
  <c r="L351" i="1"/>
  <c r="L266" i="1"/>
  <c r="O574" i="1"/>
  <c r="O394" i="1"/>
  <c r="O183" i="1"/>
  <c r="L550" i="1"/>
  <c r="O550" i="1"/>
  <c r="O514" i="1"/>
  <c r="L514" i="1"/>
  <c r="L443" i="1"/>
  <c r="O443" i="1"/>
  <c r="O408" i="1"/>
  <c r="L408" i="1"/>
  <c r="O324" i="1"/>
  <c r="K324" i="1"/>
  <c r="O313" i="1"/>
  <c r="K313" i="1"/>
  <c r="O289" i="1"/>
  <c r="L289" i="1"/>
  <c r="O265" i="1"/>
  <c r="Q265" i="1" s="1"/>
  <c r="L265" i="1"/>
  <c r="N265" i="1" s="1"/>
  <c r="O241" i="1"/>
  <c r="I241" i="1"/>
  <c r="K241" i="1" s="1"/>
  <c r="O218" i="1"/>
  <c r="L218" i="1"/>
  <c r="O206" i="1"/>
  <c r="L206" i="1"/>
  <c r="O182" i="1"/>
  <c r="L182" i="1"/>
  <c r="O170" i="1"/>
  <c r="O158" i="1"/>
  <c r="L158" i="1"/>
  <c r="L147" i="1"/>
  <c r="O147" i="1"/>
  <c r="O135" i="1"/>
  <c r="L135" i="1"/>
  <c r="K135" i="1"/>
  <c r="O123" i="1"/>
  <c r="L123" i="1"/>
  <c r="I123" i="1"/>
  <c r="K123" i="1" s="1"/>
  <c r="O111" i="1"/>
  <c r="Q111" i="1" s="1"/>
  <c r="I111" i="1"/>
  <c r="K111" i="1" s="1"/>
  <c r="O87" i="1"/>
  <c r="L87" i="1"/>
  <c r="K87" i="1"/>
  <c r="O64" i="1"/>
  <c r="L64" i="1"/>
  <c r="L52" i="1"/>
  <c r="K52" i="1"/>
  <c r="O40" i="1"/>
  <c r="Q40" i="1" s="1"/>
  <c r="L40" i="1"/>
  <c r="I40" i="1"/>
  <c r="K40" i="1" s="1"/>
  <c r="K464" i="1"/>
  <c r="K443" i="1"/>
  <c r="I417" i="1"/>
  <c r="K417" i="1" s="1"/>
  <c r="I271" i="1"/>
  <c r="K271" i="1" s="1"/>
  <c r="K221" i="1"/>
  <c r="K147" i="1"/>
  <c r="L393" i="1"/>
  <c r="L349" i="1"/>
  <c r="L263" i="1"/>
  <c r="O268" i="1"/>
  <c r="O172" i="1"/>
  <c r="O479" i="1"/>
  <c r="L479" i="1"/>
  <c r="O455" i="1"/>
  <c r="L455" i="1"/>
  <c r="K455" i="1"/>
  <c r="O431" i="1"/>
  <c r="L431" i="1"/>
  <c r="O384" i="1"/>
  <c r="L372" i="1"/>
  <c r="O372" i="1"/>
  <c r="L360" i="1"/>
  <c r="O360" i="1"/>
  <c r="O277" i="1"/>
  <c r="Q277" i="1" s="1"/>
  <c r="L277" i="1"/>
  <c r="N277" i="1" s="1"/>
  <c r="L253" i="1"/>
  <c r="K253" i="1"/>
  <c r="L230" i="1"/>
  <c r="O230" i="1"/>
  <c r="O194" i="1"/>
  <c r="L194" i="1"/>
  <c r="O75" i="1"/>
  <c r="I75" i="1"/>
  <c r="O596" i="1"/>
  <c r="K596" i="1"/>
  <c r="O584" i="1"/>
  <c r="K584" i="1"/>
  <c r="O573" i="1"/>
  <c r="L573" i="1"/>
  <c r="K573" i="1"/>
  <c r="O561" i="1"/>
  <c r="L549" i="1"/>
  <c r="O549" i="1"/>
  <c r="L537" i="1"/>
  <c r="O537" i="1"/>
  <c r="K537" i="1"/>
  <c r="L525" i="1"/>
  <c r="O525" i="1"/>
  <c r="K525" i="1"/>
  <c r="L513" i="1"/>
  <c r="O513" i="1"/>
  <c r="L501" i="1"/>
  <c r="L490" i="1"/>
  <c r="O490" i="1"/>
  <c r="K490" i="1"/>
  <c r="L478" i="1"/>
  <c r="K478" i="1"/>
  <c r="O478" i="1"/>
  <c r="L466" i="1"/>
  <c r="O466" i="1"/>
  <c r="K466" i="1"/>
  <c r="L454" i="1"/>
  <c r="O454" i="1"/>
  <c r="L442" i="1"/>
  <c r="O442" i="1"/>
  <c r="L430" i="1"/>
  <c r="O430" i="1"/>
  <c r="L418" i="1"/>
  <c r="O418" i="1"/>
  <c r="K418" i="1"/>
  <c r="L407" i="1"/>
  <c r="O407" i="1"/>
  <c r="O395" i="1"/>
  <c r="L395" i="1"/>
  <c r="K395" i="1"/>
  <c r="O383" i="1"/>
  <c r="L383" i="1"/>
  <c r="O371" i="1"/>
  <c r="L371" i="1"/>
  <c r="K371" i="1"/>
  <c r="O359" i="1"/>
  <c r="L359" i="1"/>
  <c r="O347" i="1"/>
  <c r="L347" i="1"/>
  <c r="K347" i="1"/>
  <c r="O335" i="1"/>
  <c r="Q335" i="1" s="1"/>
  <c r="L335" i="1"/>
  <c r="N335" i="1" s="1"/>
  <c r="I335" i="1"/>
  <c r="K335" i="1" s="1"/>
  <c r="O312" i="1"/>
  <c r="L312" i="1"/>
  <c r="O300" i="1"/>
  <c r="L300" i="1"/>
  <c r="K300" i="1"/>
  <c r="O288" i="1"/>
  <c r="L288" i="1"/>
  <c r="N288" i="1" s="1"/>
  <c r="I288" i="1"/>
  <c r="K288" i="1" s="1"/>
  <c r="O276" i="1"/>
  <c r="Q276" i="1" s="1"/>
  <c r="L276" i="1"/>
  <c r="N276" i="1" s="1"/>
  <c r="I276" i="1"/>
  <c r="K276" i="1" s="1"/>
  <c r="O264" i="1"/>
  <c r="Q264" i="1" s="1"/>
  <c r="L264" i="1"/>
  <c r="N264" i="1" s="1"/>
  <c r="I264" i="1"/>
  <c r="O252" i="1"/>
  <c r="Q252" i="1" s="1"/>
  <c r="L252" i="1"/>
  <c r="N252" i="1" s="1"/>
  <c r="I252" i="1"/>
  <c r="K252" i="1" s="1"/>
  <c r="O240" i="1"/>
  <c r="Q240" i="1" s="1"/>
  <c r="L240" i="1"/>
  <c r="N240" i="1" s="1"/>
  <c r="I240" i="1"/>
  <c r="K240" i="1" s="1"/>
  <c r="O229" i="1"/>
  <c r="L229" i="1"/>
  <c r="K229" i="1"/>
  <c r="O217" i="1"/>
  <c r="L217" i="1"/>
  <c r="O205" i="1"/>
  <c r="L205" i="1"/>
  <c r="K205" i="1"/>
  <c r="O193" i="1"/>
  <c r="L193" i="1"/>
  <c r="O181" i="1"/>
  <c r="L181" i="1"/>
  <c r="K181" i="1"/>
  <c r="O169" i="1"/>
  <c r="L169" i="1"/>
  <c r="O157" i="1"/>
  <c r="L157" i="1"/>
  <c r="K157" i="1"/>
  <c r="O146" i="1"/>
  <c r="L146" i="1"/>
  <c r="O134" i="1"/>
  <c r="L134" i="1"/>
  <c r="K134" i="1"/>
  <c r="O122" i="1"/>
  <c r="L122" i="1"/>
  <c r="O110" i="1"/>
  <c r="Q110" i="1" s="1"/>
  <c r="L110" i="1"/>
  <c r="N110" i="1" s="1"/>
  <c r="I110" i="1"/>
  <c r="K110" i="1" s="1"/>
  <c r="O98" i="1"/>
  <c r="Q98" i="1" s="1"/>
  <c r="L98" i="1"/>
  <c r="N98" i="1" s="1"/>
  <c r="I98" i="1"/>
  <c r="O86" i="1"/>
  <c r="L86" i="1"/>
  <c r="K86" i="1"/>
  <c r="O74" i="1"/>
  <c r="L74" i="1"/>
  <c r="I74" i="1"/>
  <c r="K74" i="1" s="1"/>
  <c r="O63" i="1"/>
  <c r="L63" i="1"/>
  <c r="K63" i="1"/>
  <c r="O51" i="1"/>
  <c r="L51" i="1"/>
  <c r="O39" i="1"/>
  <c r="Q39" i="1" s="1"/>
  <c r="L39" i="1"/>
  <c r="N39" i="1" s="1"/>
  <c r="I39" i="1"/>
  <c r="K39" i="1" s="1"/>
  <c r="O27" i="1"/>
  <c r="L27" i="1"/>
  <c r="O15" i="1"/>
  <c r="Q15" i="1" s="1"/>
  <c r="L15" i="1"/>
  <c r="N15" i="1" s="1"/>
  <c r="I15" i="1"/>
  <c r="K15" i="1" s="1"/>
  <c r="O3" i="1"/>
  <c r="Q3" i="1" s="1"/>
  <c r="L3" i="1"/>
  <c r="N3" i="1" s="1"/>
  <c r="I3" i="1"/>
  <c r="K3" i="1" s="1"/>
  <c r="K597" i="1"/>
  <c r="K533" i="1"/>
  <c r="K514" i="1"/>
  <c r="K194" i="1"/>
  <c r="I89" i="1"/>
  <c r="K89" i="1" s="1"/>
  <c r="L348" i="1"/>
  <c r="L259" i="1"/>
  <c r="L209" i="1"/>
  <c r="N209" i="1" s="1"/>
  <c r="L94" i="1"/>
  <c r="N94" i="1" s="1"/>
  <c r="O504" i="1"/>
  <c r="O446" i="1"/>
  <c r="O375" i="1"/>
  <c r="O259" i="1"/>
  <c r="O171" i="1"/>
  <c r="L585" i="1"/>
  <c r="L390" i="1"/>
  <c r="L346" i="1"/>
  <c r="O569" i="1"/>
  <c r="O503" i="1"/>
  <c r="O444" i="1"/>
  <c r="O373" i="1"/>
  <c r="O216" i="1"/>
  <c r="L216" i="1"/>
  <c r="O192" i="1"/>
  <c r="L192" i="1"/>
  <c r="O180" i="1"/>
  <c r="L180" i="1"/>
  <c r="K180" i="1"/>
  <c r="O168" i="1"/>
  <c r="K168" i="1"/>
  <c r="O156" i="1"/>
  <c r="L156" i="1"/>
  <c r="O145" i="1"/>
  <c r="L145" i="1"/>
  <c r="O133" i="1"/>
  <c r="L133" i="1"/>
  <c r="O121" i="1"/>
  <c r="L121" i="1"/>
  <c r="K121" i="1"/>
  <c r="O109" i="1"/>
  <c r="L109" i="1"/>
  <c r="O97" i="1"/>
  <c r="Q97" i="1" s="1"/>
  <c r="L97" i="1"/>
  <c r="N97" i="1" s="1"/>
  <c r="O85" i="1"/>
  <c r="L85" i="1"/>
  <c r="O62" i="1"/>
  <c r="L62" i="1"/>
  <c r="O50" i="1"/>
  <c r="L50" i="1"/>
  <c r="K50" i="1"/>
  <c r="O38" i="1"/>
  <c r="Q38" i="1" s="1"/>
  <c r="L38" i="1"/>
  <c r="N38" i="1" s="1"/>
  <c r="I38" i="1"/>
  <c r="K38" i="1" s="1"/>
  <c r="O26" i="1"/>
  <c r="Q26" i="1" s="1"/>
  <c r="I26" i="1"/>
  <c r="K26" i="1" s="1"/>
  <c r="L26" i="1"/>
  <c r="N26" i="1" s="1"/>
  <c r="O14" i="1"/>
  <c r="Q14" i="1" s="1"/>
  <c r="L14" i="1"/>
  <c r="N14" i="1" s="1"/>
  <c r="I14" i="1"/>
  <c r="K14" i="1" s="1"/>
  <c r="L594" i="1"/>
  <c r="O582" i="1"/>
  <c r="K582" i="1"/>
  <c r="L571" i="1"/>
  <c r="K571" i="1"/>
  <c r="O559" i="1"/>
  <c r="K559" i="1"/>
  <c r="O547" i="1"/>
  <c r="L535" i="1"/>
  <c r="L523" i="1"/>
  <c r="K523" i="1"/>
  <c r="O511" i="1"/>
  <c r="K511" i="1"/>
  <c r="L499" i="1"/>
  <c r="O499" i="1"/>
  <c r="L405" i="1"/>
  <c r="O405" i="1"/>
  <c r="O381" i="1"/>
  <c r="L381" i="1"/>
  <c r="O369" i="1"/>
  <c r="O357" i="1"/>
  <c r="L357" i="1"/>
  <c r="O345" i="1"/>
  <c r="L345" i="1"/>
  <c r="O333" i="1"/>
  <c r="L333" i="1"/>
  <c r="L547" i="1"/>
  <c r="L422" i="1"/>
  <c r="L384" i="1"/>
  <c r="L243" i="1"/>
  <c r="N243" i="1" s="1"/>
  <c r="L204" i="1"/>
  <c r="N204" i="1" s="1"/>
  <c r="O502" i="1"/>
  <c r="O438" i="1"/>
  <c r="O366" i="1"/>
  <c r="O256" i="1"/>
  <c r="O137" i="1"/>
  <c r="O18" i="1"/>
  <c r="Q18" i="1" s="1"/>
  <c r="O512" i="1"/>
  <c r="L512" i="1"/>
  <c r="O489" i="1"/>
  <c r="L489" i="1"/>
  <c r="O465" i="1"/>
  <c r="K465" i="1"/>
  <c r="O453" i="1"/>
  <c r="L453" i="1"/>
  <c r="K453" i="1"/>
  <c r="O429" i="1"/>
  <c r="L429" i="1"/>
  <c r="K429" i="1"/>
  <c r="O370" i="1"/>
  <c r="L370" i="1"/>
  <c r="O323" i="1"/>
  <c r="L311" i="1"/>
  <c r="O311" i="1"/>
  <c r="L287" i="1"/>
  <c r="I287" i="1"/>
  <c r="K287" i="1" s="1"/>
  <c r="O287" i="1"/>
  <c r="O239" i="1"/>
  <c r="Q239" i="1" s="1"/>
  <c r="I239" i="1"/>
  <c r="K239" i="1" s="1"/>
  <c r="K192" i="1"/>
  <c r="O476" i="1"/>
  <c r="L476" i="1"/>
  <c r="O452" i="1"/>
  <c r="L452" i="1"/>
  <c r="O440" i="1"/>
  <c r="K440" i="1"/>
  <c r="O310" i="1"/>
  <c r="K310" i="1"/>
  <c r="O298" i="1"/>
  <c r="K298" i="1"/>
  <c r="O286" i="1"/>
  <c r="L286" i="1"/>
  <c r="N286" i="1" s="1"/>
  <c r="O262" i="1"/>
  <c r="Q262" i="1" s="1"/>
  <c r="L262" i="1"/>
  <c r="O250" i="1"/>
  <c r="L250" i="1"/>
  <c r="N250" i="1" s="1"/>
  <c r="O238" i="1"/>
  <c r="K238" i="1"/>
  <c r="O227" i="1"/>
  <c r="K227" i="1"/>
  <c r="O215" i="1"/>
  <c r="L215" i="1"/>
  <c r="O203" i="1"/>
  <c r="Q203" i="1" s="1"/>
  <c r="L203" i="1"/>
  <c r="O191" i="1"/>
  <c r="L191" i="1"/>
  <c r="K315" i="1"/>
  <c r="K290" i="1"/>
  <c r="I263" i="1"/>
  <c r="K263" i="1" s="1"/>
  <c r="I242" i="1"/>
  <c r="K242" i="1" s="1"/>
  <c r="K191" i="1"/>
  <c r="O593" i="1"/>
  <c r="L593" i="1"/>
  <c r="O570" i="1"/>
  <c r="L570" i="1"/>
  <c r="K570" i="1"/>
  <c r="O558" i="1"/>
  <c r="L558" i="1"/>
  <c r="K558" i="1"/>
  <c r="O546" i="1"/>
  <c r="K546" i="1"/>
  <c r="O534" i="1"/>
  <c r="O522" i="1"/>
  <c r="L522" i="1"/>
  <c r="O510" i="1"/>
  <c r="L510" i="1"/>
  <c r="K510" i="1"/>
  <c r="O498" i="1"/>
  <c r="L498" i="1"/>
  <c r="K498" i="1"/>
  <c r="O487" i="1"/>
  <c r="L487" i="1"/>
  <c r="O475" i="1"/>
  <c r="K475" i="1"/>
  <c r="O463" i="1"/>
  <c r="K463" i="1"/>
  <c r="L463" i="1"/>
  <c r="O451" i="1"/>
  <c r="L451" i="1"/>
  <c r="O439" i="1"/>
  <c r="L439" i="1"/>
  <c r="O427" i="1"/>
  <c r="L427" i="1"/>
  <c r="O415" i="1"/>
  <c r="K415" i="1"/>
  <c r="L415" i="1"/>
  <c r="O404" i="1"/>
  <c r="L404" i="1"/>
  <c r="K392" i="1"/>
  <c r="O392" i="1"/>
  <c r="O380" i="1"/>
  <c r="K380" i="1"/>
  <c r="L380" i="1"/>
  <c r="O368" i="1"/>
  <c r="L368" i="1"/>
  <c r="K368" i="1"/>
  <c r="O356" i="1"/>
  <c r="L356" i="1"/>
  <c r="O344" i="1"/>
  <c r="K344" i="1"/>
  <c r="L344" i="1"/>
  <c r="O332" i="1"/>
  <c r="I332" i="1"/>
  <c r="L332" i="1"/>
  <c r="O321" i="1"/>
  <c r="O309" i="1"/>
  <c r="K309" i="1"/>
  <c r="L309" i="1"/>
  <c r="O297" i="1"/>
  <c r="L297" i="1"/>
  <c r="I297" i="1"/>
  <c r="K297" i="1" s="1"/>
  <c r="O285" i="1"/>
  <c r="L285" i="1"/>
  <c r="O273" i="1"/>
  <c r="L273" i="1"/>
  <c r="O261" i="1"/>
  <c r="Q261" i="1" s="1"/>
  <c r="L261" i="1"/>
  <c r="N261" i="1" s="1"/>
  <c r="I261" i="1"/>
  <c r="K261" i="1" s="1"/>
  <c r="O249" i="1"/>
  <c r="Q249" i="1" s="1"/>
  <c r="L249" i="1"/>
  <c r="N249" i="1" s="1"/>
  <c r="I249" i="1"/>
  <c r="K249" i="1" s="1"/>
  <c r="O226" i="1"/>
  <c r="L226" i="1"/>
  <c r="O214" i="1"/>
  <c r="L214" i="1"/>
  <c r="K214" i="1"/>
  <c r="O202" i="1"/>
  <c r="Q202" i="1" s="1"/>
  <c r="L202" i="1"/>
  <c r="N202" i="1" s="1"/>
  <c r="I202" i="1"/>
  <c r="K202" i="1" s="1"/>
  <c r="O190" i="1"/>
  <c r="L190" i="1"/>
  <c r="O178" i="1"/>
  <c r="L178" i="1"/>
  <c r="O166" i="1"/>
  <c r="L166" i="1"/>
  <c r="I166" i="1"/>
  <c r="K166" i="1" s="1"/>
  <c r="O154" i="1"/>
  <c r="L154" i="1"/>
  <c r="K154" i="1"/>
  <c r="O143" i="1"/>
  <c r="L143" i="1"/>
  <c r="O131" i="1"/>
  <c r="L131" i="1"/>
  <c r="O119" i="1"/>
  <c r="L119" i="1"/>
  <c r="K119" i="1"/>
  <c r="O107" i="1"/>
  <c r="L107" i="1"/>
  <c r="K107" i="1"/>
  <c r="K433" i="1"/>
  <c r="K386" i="1"/>
  <c r="I334" i="1"/>
  <c r="K334" i="1" s="1"/>
  <c r="K314" i="1"/>
  <c r="K289" i="1"/>
  <c r="I262" i="1"/>
  <c r="K262" i="1" s="1"/>
  <c r="K215" i="1"/>
  <c r="I112" i="1"/>
  <c r="K112" i="1" s="1"/>
  <c r="L546" i="1"/>
  <c r="L420" i="1"/>
  <c r="L337" i="1"/>
  <c r="N337" i="1" s="1"/>
  <c r="L242" i="1"/>
  <c r="N242" i="1" s="1"/>
  <c r="L197" i="1"/>
  <c r="L76" i="1"/>
  <c r="N76" i="1" s="1"/>
  <c r="O564" i="1"/>
  <c r="O501" i="1"/>
  <c r="O428" i="1"/>
  <c r="O362" i="1"/>
  <c r="O255" i="1"/>
  <c r="O136" i="1"/>
  <c r="O592" i="1"/>
  <c r="L592" i="1"/>
  <c r="O581" i="1"/>
  <c r="L581" i="1"/>
  <c r="O557" i="1"/>
  <c r="L557" i="1"/>
  <c r="O545" i="1"/>
  <c r="L545" i="1"/>
  <c r="K521" i="1"/>
  <c r="O521" i="1"/>
  <c r="O509" i="1"/>
  <c r="L509" i="1"/>
  <c r="K509" i="1"/>
  <c r="O497" i="1"/>
  <c r="L497" i="1"/>
  <c r="L486" i="1"/>
  <c r="K486" i="1"/>
  <c r="O474" i="1"/>
  <c r="L474" i="1"/>
  <c r="O450" i="1"/>
  <c r="L450" i="1"/>
  <c r="O426" i="1"/>
  <c r="L426" i="1"/>
  <c r="L414" i="1"/>
  <c r="O403" i="1"/>
  <c r="L403" i="1"/>
  <c r="O391" i="1"/>
  <c r="L391" i="1"/>
  <c r="O379" i="1"/>
  <c r="Q379" i="1" s="1"/>
  <c r="I379" i="1"/>
  <c r="K379" i="1" s="1"/>
  <c r="L379" i="1"/>
  <c r="O367" i="1"/>
  <c r="K367" i="1"/>
  <c r="O355" i="1"/>
  <c r="L355" i="1"/>
  <c r="O343" i="1"/>
  <c r="L343" i="1"/>
  <c r="O331" i="1"/>
  <c r="L331" i="1"/>
  <c r="O308" i="1"/>
  <c r="K308" i="1"/>
  <c r="L308" i="1"/>
  <c r="O296" i="1"/>
  <c r="K296" i="1"/>
  <c r="O284" i="1"/>
  <c r="Q284" i="1" s="1"/>
  <c r="L284" i="1"/>
  <c r="N284" i="1" s="1"/>
  <c r="O272" i="1"/>
  <c r="Q272" i="1" s="1"/>
  <c r="L272" i="1"/>
  <c r="N272" i="1" s="1"/>
  <c r="I272" i="1"/>
  <c r="K272" i="1" s="1"/>
  <c r="O260" i="1"/>
  <c r="Q260" i="1" s="1"/>
  <c r="L260" i="1"/>
  <c r="O248" i="1"/>
  <c r="Q248" i="1" s="1"/>
  <c r="L248" i="1"/>
  <c r="N248" i="1" s="1"/>
  <c r="O237" i="1"/>
  <c r="L237" i="1"/>
  <c r="K237" i="1"/>
  <c r="O225" i="1"/>
  <c r="K225" i="1"/>
  <c r="L225" i="1"/>
  <c r="O201" i="1"/>
  <c r="Q201" i="1" s="1"/>
  <c r="L201" i="1"/>
  <c r="N201" i="1" s="1"/>
  <c r="I201" i="1"/>
  <c r="K201" i="1" s="1"/>
  <c r="O189" i="1"/>
  <c r="L189" i="1"/>
  <c r="O177" i="1"/>
  <c r="L177" i="1"/>
  <c r="O165" i="1"/>
  <c r="L165" i="1"/>
  <c r="K165" i="1"/>
  <c r="O153" i="1"/>
  <c r="L153" i="1"/>
  <c r="O142" i="1"/>
  <c r="L142" i="1"/>
  <c r="O130" i="1"/>
  <c r="L130" i="1"/>
  <c r="O118" i="1"/>
  <c r="L118" i="1"/>
  <c r="K118" i="1"/>
  <c r="O106" i="1"/>
  <c r="Q106" i="1" s="1"/>
  <c r="L106" i="1"/>
  <c r="N106" i="1" s="1"/>
  <c r="O82" i="1"/>
  <c r="L82" i="1"/>
  <c r="O70" i="1"/>
  <c r="Q70" i="1" s="1"/>
  <c r="L70" i="1"/>
  <c r="N70" i="1" s="1"/>
  <c r="O59" i="1"/>
  <c r="L59" i="1"/>
  <c r="K550" i="1"/>
  <c r="K504" i="1"/>
  <c r="K479" i="1"/>
  <c r="K432" i="1"/>
  <c r="K385" i="1"/>
  <c r="K360" i="1"/>
  <c r="K333" i="1"/>
  <c r="I286" i="1"/>
  <c r="K286" i="1" s="1"/>
  <c r="I260" i="1"/>
  <c r="K260" i="1" s="1"/>
  <c r="I213" i="1"/>
  <c r="K213" i="1" s="1"/>
  <c r="I161" i="1"/>
  <c r="K133" i="1"/>
  <c r="K109" i="1"/>
  <c r="I77" i="1"/>
  <c r="K77" i="1" s="1"/>
  <c r="L582" i="1"/>
  <c r="L419" i="1"/>
  <c r="N419" i="1" s="1"/>
  <c r="L336" i="1"/>
  <c r="L241" i="1"/>
  <c r="N241" i="1" s="1"/>
  <c r="L137" i="1"/>
  <c r="L75" i="1"/>
  <c r="N75" i="1" s="1"/>
  <c r="O253" i="1"/>
  <c r="O129" i="1"/>
  <c r="L524" i="1"/>
  <c r="K524" i="1"/>
  <c r="O500" i="1"/>
  <c r="L500" i="1"/>
  <c r="K500" i="1"/>
  <c r="O477" i="1"/>
  <c r="L477" i="1"/>
  <c r="L441" i="1"/>
  <c r="O441" i="1"/>
  <c r="O406" i="1"/>
  <c r="L406" i="1"/>
  <c r="L382" i="1"/>
  <c r="O382" i="1"/>
  <c r="K382" i="1"/>
  <c r="O358" i="1"/>
  <c r="L358" i="1"/>
  <c r="O299" i="1"/>
  <c r="Q299" i="1" s="1"/>
  <c r="L299" i="1"/>
  <c r="N299" i="1" s="1"/>
  <c r="O251" i="1"/>
  <c r="Q251" i="1" s="1"/>
  <c r="L251" i="1"/>
  <c r="N251" i="1" s="1"/>
  <c r="I251" i="1"/>
  <c r="K251" i="1" s="1"/>
  <c r="O603" i="1"/>
  <c r="L603" i="1"/>
  <c r="O591" i="1"/>
  <c r="L591" i="1"/>
  <c r="O580" i="1"/>
  <c r="L580" i="1"/>
  <c r="O568" i="1"/>
  <c r="L568" i="1"/>
  <c r="O556" i="1"/>
  <c r="L556" i="1"/>
  <c r="O544" i="1"/>
  <c r="L544" i="1"/>
  <c r="O532" i="1"/>
  <c r="L532" i="1"/>
  <c r="O508" i="1"/>
  <c r="K508" i="1"/>
  <c r="O496" i="1"/>
  <c r="L496" i="1"/>
  <c r="K496" i="1"/>
  <c r="O485" i="1"/>
  <c r="L485" i="1"/>
  <c r="O473" i="1"/>
  <c r="L473" i="1"/>
  <c r="O437" i="1"/>
  <c r="L437" i="1"/>
  <c r="K437" i="1"/>
  <c r="O425" i="1"/>
  <c r="L425" i="1"/>
  <c r="K425" i="1"/>
  <c r="O413" i="1"/>
  <c r="L413" i="1"/>
  <c r="O402" i="1"/>
  <c r="L402" i="1"/>
  <c r="O378" i="1"/>
  <c r="L378" i="1"/>
  <c r="L354" i="1"/>
  <c r="O354" i="1"/>
  <c r="K354" i="1"/>
  <c r="O342" i="1"/>
  <c r="L342" i="1"/>
  <c r="O330" i="1"/>
  <c r="Q330" i="1" s="1"/>
  <c r="L330" i="1"/>
  <c r="O307" i="1"/>
  <c r="L307" i="1"/>
  <c r="O295" i="1"/>
  <c r="I295" i="1"/>
  <c r="K295" i="1" s="1"/>
  <c r="O283" i="1"/>
  <c r="Q283" i="1" s="1"/>
  <c r="L283" i="1"/>
  <c r="N283" i="1" s="1"/>
  <c r="I283" i="1"/>
  <c r="K283" i="1" s="1"/>
  <c r="L247" i="1"/>
  <c r="N247" i="1" s="1"/>
  <c r="O247" i="1"/>
  <c r="Q247" i="1" s="1"/>
  <c r="O236" i="1"/>
  <c r="L236" i="1"/>
  <c r="O224" i="1"/>
  <c r="L224" i="1"/>
  <c r="O212" i="1"/>
  <c r="Q212" i="1" s="1"/>
  <c r="L212" i="1"/>
  <c r="I212" i="1"/>
  <c r="K212" i="1" s="1"/>
  <c r="O200" i="1"/>
  <c r="L200" i="1"/>
  <c r="L188" i="1"/>
  <c r="O188" i="1"/>
  <c r="L176" i="1"/>
  <c r="O176" i="1"/>
  <c r="L164" i="1"/>
  <c r="O164" i="1"/>
  <c r="K164" i="1"/>
  <c r="O152" i="1"/>
  <c r="K152" i="1"/>
  <c r="L141" i="1"/>
  <c r="O141" i="1"/>
  <c r="O117" i="1"/>
  <c r="O105" i="1"/>
  <c r="Q105" i="1" s="1"/>
  <c r="I105" i="1"/>
  <c r="K105" i="1" s="1"/>
  <c r="L105" i="1"/>
  <c r="N105" i="1" s="1"/>
  <c r="O93" i="1"/>
  <c r="Q93" i="1" s="1"/>
  <c r="I93" i="1"/>
  <c r="K93" i="1" s="1"/>
  <c r="L93" i="1"/>
  <c r="N93" i="1" s="1"/>
  <c r="K81" i="1"/>
  <c r="L81" i="1"/>
  <c r="O81" i="1"/>
  <c r="I69" i="1"/>
  <c r="K69" i="1" s="1"/>
  <c r="O69" i="1"/>
  <c r="Q69" i="1" s="1"/>
  <c r="L69" i="1"/>
  <c r="N69" i="1" s="1"/>
  <c r="O58" i="1"/>
  <c r="K58" i="1"/>
  <c r="L58" i="1"/>
  <c r="K545" i="1"/>
  <c r="K527" i="1"/>
  <c r="K503" i="1"/>
  <c r="K477" i="1"/>
  <c r="K431" i="1"/>
  <c r="K405" i="1"/>
  <c r="K378" i="1"/>
  <c r="I331" i="1"/>
  <c r="K331" i="1" s="1"/>
  <c r="I284" i="1"/>
  <c r="K284" i="1" s="1"/>
  <c r="K208" i="1"/>
  <c r="K160" i="1"/>
  <c r="K130" i="1"/>
  <c r="I106" i="1"/>
  <c r="K106" i="1" s="1"/>
  <c r="I76" i="1"/>
  <c r="K76" i="1" s="1"/>
  <c r="I6" i="1"/>
  <c r="K6" i="1" s="1"/>
  <c r="L576" i="1"/>
  <c r="L538" i="1"/>
  <c r="L461" i="1"/>
  <c r="L417" i="1"/>
  <c r="N417" i="1" s="1"/>
  <c r="L369" i="1"/>
  <c r="L324" i="1"/>
  <c r="L292" i="1"/>
  <c r="L239" i="1"/>
  <c r="N239" i="1" s="1"/>
  <c r="L185" i="1"/>
  <c r="L136" i="1"/>
  <c r="L73" i="1"/>
  <c r="N73" i="1" s="1"/>
  <c r="L7" i="1"/>
  <c r="N7" i="1" s="1"/>
  <c r="O488" i="1"/>
  <c r="O422" i="1"/>
  <c r="O334" i="1"/>
  <c r="O233" i="1"/>
  <c r="I100" i="1"/>
  <c r="K100" i="1" s="1"/>
  <c r="I73" i="1"/>
  <c r="K73" i="1" s="1"/>
  <c r="L449" i="1"/>
  <c r="L410" i="1"/>
  <c r="L367" i="1"/>
  <c r="L323" i="1"/>
  <c r="L290" i="1"/>
  <c r="L238" i="1"/>
  <c r="L117" i="1"/>
  <c r="L66" i="1"/>
  <c r="O540" i="1"/>
  <c r="O486" i="1"/>
  <c r="O421" i="1"/>
  <c r="O100" i="1"/>
  <c r="Q100" i="1" s="1"/>
  <c r="O167" i="1"/>
  <c r="K167" i="1"/>
  <c r="O155" i="1"/>
  <c r="K155" i="1"/>
  <c r="O144" i="1"/>
  <c r="K144" i="1"/>
  <c r="L144" i="1"/>
  <c r="O132" i="1"/>
  <c r="L132" i="1"/>
  <c r="K132" i="1"/>
  <c r="O120" i="1"/>
  <c r="L120" i="1"/>
  <c r="K120" i="1"/>
  <c r="O108" i="1"/>
  <c r="L108" i="1"/>
  <c r="K108" i="1"/>
  <c r="O96" i="1"/>
  <c r="L96" i="1"/>
  <c r="N96" i="1" s="1"/>
  <c r="I96" i="1"/>
  <c r="K96" i="1" s="1"/>
  <c r="O84" i="1"/>
  <c r="L84" i="1"/>
  <c r="K84" i="1"/>
  <c r="O72" i="1"/>
  <c r="Q72" i="1" s="1"/>
  <c r="L72" i="1"/>
  <c r="N72" i="1" s="1"/>
  <c r="I72" i="1"/>
  <c r="K72" i="1" s="1"/>
  <c r="O61" i="1"/>
  <c r="L61" i="1"/>
  <c r="K61" i="1"/>
  <c r="O49" i="1"/>
  <c r="L49" i="1"/>
  <c r="K49" i="1"/>
  <c r="O37" i="1"/>
  <c r="Q37" i="1" s="1"/>
  <c r="L37" i="1"/>
  <c r="N37" i="1" s="1"/>
  <c r="I37" i="1"/>
  <c r="K37" i="1" s="1"/>
  <c r="O25" i="1"/>
  <c r="Q25" i="1" s="1"/>
  <c r="L25" i="1"/>
  <c r="N25" i="1" s="1"/>
  <c r="I25" i="1"/>
  <c r="K25" i="1" s="1"/>
  <c r="O13" i="1"/>
  <c r="Q13" i="1" s="1"/>
  <c r="L13" i="1"/>
  <c r="N13" i="1" s="1"/>
  <c r="I13" i="1"/>
  <c r="K13" i="1" s="1"/>
  <c r="I11" i="1"/>
  <c r="K11" i="1" s="1"/>
  <c r="L167" i="1"/>
  <c r="L28" i="1"/>
  <c r="N28" i="1" s="1"/>
  <c r="O95" i="1"/>
  <c r="Q95" i="1" s="1"/>
  <c r="L95" i="1"/>
  <c r="N95" i="1" s="1"/>
  <c r="I95" i="1"/>
  <c r="K95" i="1" s="1"/>
  <c r="O83" i="1"/>
  <c r="L83" i="1"/>
  <c r="K83" i="1"/>
  <c r="O71" i="1"/>
  <c r="Q71" i="1" s="1"/>
  <c r="L71" i="1"/>
  <c r="N71" i="1" s="1"/>
  <c r="I71" i="1"/>
  <c r="K71" i="1" s="1"/>
  <c r="O60" i="1"/>
  <c r="L60" i="1"/>
  <c r="K60" i="1"/>
  <c r="O48" i="1"/>
  <c r="L48" i="1"/>
  <c r="K48" i="1"/>
  <c r="O36" i="1"/>
  <c r="L36" i="1"/>
  <c r="K36" i="1"/>
  <c r="O24" i="1"/>
  <c r="Q24" i="1" s="1"/>
  <c r="L24" i="1"/>
  <c r="N24" i="1" s="1"/>
  <c r="I24" i="1"/>
  <c r="K24" i="1" s="1"/>
  <c r="O12" i="1"/>
  <c r="Q12" i="1" s="1"/>
  <c r="L12" i="1"/>
  <c r="N12" i="1" s="1"/>
  <c r="I12" i="1"/>
  <c r="K12" i="1" s="1"/>
  <c r="O10" i="1"/>
  <c r="O35" i="1"/>
  <c r="L35" i="1"/>
  <c r="O23" i="1"/>
  <c r="L23" i="1"/>
  <c r="L155" i="1"/>
  <c r="L16" i="1"/>
  <c r="N16" i="1" s="1"/>
  <c r="K34" i="1"/>
  <c r="O34" i="1"/>
  <c r="O22" i="1"/>
  <c r="I22" i="1"/>
  <c r="K22" i="1" s="1"/>
  <c r="L22" i="1"/>
  <c r="K47" i="1"/>
  <c r="L11" i="1"/>
  <c r="N11" i="1" s="1"/>
  <c r="N8" i="1"/>
  <c r="Q75" i="1"/>
  <c r="K62" i="1"/>
  <c r="N17" i="1"/>
  <c r="K78" i="1"/>
  <c r="K19" i="1"/>
  <c r="K161" i="1"/>
  <c r="K23" i="1"/>
  <c r="K30" i="1"/>
  <c r="N18" i="1"/>
  <c r="K5" i="1"/>
  <c r="K46" i="1"/>
  <c r="K141" i="1"/>
  <c r="N5" i="1"/>
  <c r="K90" i="1"/>
  <c r="Q4" i="1"/>
  <c r="Q11" i="1"/>
  <c r="N29" i="1"/>
  <c r="Q30" i="1"/>
  <c r="K42" i="1"/>
  <c r="Q76" i="1"/>
  <c r="K136" i="1"/>
  <c r="K170" i="1"/>
  <c r="K98" i="1"/>
  <c r="K54" i="1"/>
  <c r="Q5" i="1"/>
  <c r="K122" i="1"/>
  <c r="K137" i="1"/>
  <c r="K148" i="1"/>
  <c r="Q20" i="1"/>
  <c r="K27" i="1"/>
  <c r="K2" i="1"/>
  <c r="Q7" i="1"/>
  <c r="K10" i="1"/>
  <c r="K17" i="1"/>
  <c r="Q88" i="1"/>
  <c r="K128" i="1"/>
  <c r="Q67" i="1"/>
  <c r="N2" i="1"/>
  <c r="Q16" i="1"/>
  <c r="K151" i="1"/>
  <c r="K64" i="1"/>
  <c r="Q73" i="1"/>
  <c r="N74" i="1"/>
  <c r="K75" i="1"/>
  <c r="K114" i="1"/>
  <c r="K126" i="1"/>
  <c r="K172" i="1"/>
  <c r="Q103" i="1"/>
  <c r="K143" i="1"/>
  <c r="K153" i="1"/>
  <c r="K176" i="1"/>
  <c r="Q207" i="1"/>
  <c r="K125" i="1"/>
  <c r="K131" i="1"/>
  <c r="K139" i="1"/>
  <c r="K199" i="1"/>
  <c r="N262" i="1"/>
  <c r="Q31" i="1"/>
  <c r="N40" i="1"/>
  <c r="K41" i="1"/>
  <c r="K45" i="1"/>
  <c r="K57" i="1"/>
  <c r="K65" i="1"/>
  <c r="N67" i="1"/>
  <c r="Q74" i="1"/>
  <c r="K82" i="1"/>
  <c r="N89" i="1"/>
  <c r="K146" i="1"/>
  <c r="K156" i="1"/>
  <c r="K159" i="1"/>
  <c r="Q213" i="1"/>
  <c r="K216" i="1"/>
  <c r="K124" i="1"/>
  <c r="K142" i="1"/>
  <c r="K188" i="1"/>
  <c r="N88" i="1"/>
  <c r="N100" i="1"/>
  <c r="K138" i="1"/>
  <c r="K190" i="1"/>
  <c r="K255" i="1"/>
  <c r="K117" i="1"/>
  <c r="K129" i="1"/>
  <c r="K145" i="1"/>
  <c r="K198" i="1"/>
  <c r="K35" i="1"/>
  <c r="K43" i="1"/>
  <c r="K51" i="1"/>
  <c r="K55" i="1"/>
  <c r="K59" i="1"/>
  <c r="Q68" i="1"/>
  <c r="K70" i="1"/>
  <c r="K85" i="1"/>
  <c r="K97" i="1"/>
  <c r="Q99" i="1"/>
  <c r="N104" i="1"/>
  <c r="K200" i="1"/>
  <c r="K223" i="1"/>
  <c r="K258" i="1"/>
  <c r="N30" i="1"/>
  <c r="K4" i="1"/>
  <c r="K20" i="1"/>
  <c r="N78" i="1"/>
  <c r="Q89" i="1"/>
  <c r="N90" i="1"/>
  <c r="K178" i="1"/>
  <c r="K179" i="1"/>
  <c r="K220" i="1"/>
  <c r="K158" i="1"/>
  <c r="K162" i="1"/>
  <c r="K182" i="1"/>
  <c r="K183" i="1"/>
  <c r="Q209" i="1"/>
  <c r="K219" i="1"/>
  <c r="Q78" i="1"/>
  <c r="K92" i="1"/>
  <c r="N99" i="1"/>
  <c r="N103" i="1"/>
  <c r="K104" i="1"/>
  <c r="N111" i="1"/>
  <c r="K184" i="1"/>
  <c r="K268" i="1"/>
  <c r="Q271" i="1"/>
  <c r="K207" i="1"/>
  <c r="N275" i="1"/>
  <c r="K393" i="1"/>
  <c r="K257" i="1"/>
  <c r="Q112" i="1"/>
  <c r="K174" i="1"/>
  <c r="K175" i="1"/>
  <c r="K203" i="1"/>
  <c r="K224" i="1"/>
  <c r="K232" i="1"/>
  <c r="K250" i="1"/>
  <c r="K277" i="1"/>
  <c r="K209" i="1"/>
  <c r="K217" i="1"/>
  <c r="K233" i="1"/>
  <c r="K411" i="1"/>
  <c r="Q243" i="1"/>
  <c r="N260" i="1"/>
  <c r="K265" i="1"/>
  <c r="N278" i="1"/>
  <c r="K322" i="1"/>
  <c r="Q204" i="1"/>
  <c r="K206" i="1"/>
  <c r="K210" i="1"/>
  <c r="K218" i="1"/>
  <c r="K226" i="1"/>
  <c r="K230" i="1"/>
  <c r="K234" i="1"/>
  <c r="K247" i="1"/>
  <c r="K259" i="1"/>
  <c r="N266" i="1"/>
  <c r="Q278" i="1"/>
  <c r="K387" i="1"/>
  <c r="K236" i="1"/>
  <c r="Q241" i="1"/>
  <c r="K293" i="1"/>
  <c r="K282" i="1"/>
  <c r="K169" i="1"/>
  <c r="K177" i="1"/>
  <c r="K185" i="1"/>
  <c r="K189" i="1"/>
  <c r="K193" i="1"/>
  <c r="K197" i="1"/>
  <c r="K243" i="1"/>
  <c r="N270" i="1"/>
  <c r="K306" i="1"/>
  <c r="K390" i="1"/>
  <c r="K302" i="1"/>
  <c r="K305" i="1"/>
  <c r="K321" i="1"/>
  <c r="Q275" i="1"/>
  <c r="K294" i="1"/>
  <c r="K301" i="1"/>
  <c r="K375" i="1"/>
  <c r="K281" i="1"/>
  <c r="K410" i="1"/>
  <c r="Q242" i="1"/>
  <c r="K248" i="1"/>
  <c r="Q250" i="1"/>
  <c r="K256" i="1"/>
  <c r="N263" i="1"/>
  <c r="K264" i="1"/>
  <c r="Q329" i="1"/>
  <c r="K362" i="1"/>
  <c r="K389" i="1"/>
  <c r="K273" i="1"/>
  <c r="K278" i="1"/>
  <c r="K279" i="1"/>
  <c r="K291" i="1"/>
  <c r="K299" i="1"/>
  <c r="K303" i="1"/>
  <c r="K307" i="1"/>
  <c r="K311" i="1"/>
  <c r="K319" i="1"/>
  <c r="K323" i="1"/>
  <c r="K359" i="1"/>
  <c r="K482" i="1"/>
  <c r="K327" i="1"/>
  <c r="K328" i="1"/>
  <c r="K339" i="1"/>
  <c r="K355" i="1"/>
  <c r="K376" i="1"/>
  <c r="K423" i="1"/>
  <c r="K374" i="1"/>
  <c r="K292" i="1"/>
  <c r="K304" i="1"/>
  <c r="K312" i="1"/>
  <c r="K316" i="1"/>
  <c r="K330" i="1"/>
  <c r="K332" i="1"/>
  <c r="K381" i="1"/>
  <c r="K391" i="1"/>
  <c r="K366" i="1"/>
  <c r="K285" i="1"/>
  <c r="K336" i="1"/>
  <c r="K343" i="1"/>
  <c r="K408" i="1"/>
  <c r="K428" i="1"/>
  <c r="K467" i="1"/>
  <c r="K369" i="1"/>
  <c r="K383" i="1"/>
  <c r="K396" i="1"/>
  <c r="K426" i="1"/>
  <c r="K351" i="1"/>
  <c r="K356" i="1"/>
  <c r="K363" i="1"/>
  <c r="K384" i="1"/>
  <c r="R384" i="1" s="1"/>
  <c r="T384" i="1" s="1"/>
  <c r="V384" i="1" s="1"/>
  <c r="K404" i="1"/>
  <c r="K370" i="1"/>
  <c r="K400" i="1"/>
  <c r="K407" i="1"/>
  <c r="K448" i="1"/>
  <c r="K357" i="1"/>
  <c r="K403" i="1"/>
  <c r="K485" i="1"/>
  <c r="K348" i="1"/>
  <c r="K352" i="1"/>
  <c r="K358" i="1"/>
  <c r="K394" i="1"/>
  <c r="K399" i="1"/>
  <c r="K341" i="1"/>
  <c r="K345" i="1"/>
  <c r="K349" i="1"/>
  <c r="K353" i="1"/>
  <c r="K372" i="1"/>
  <c r="K373" i="1"/>
  <c r="K476" i="1"/>
  <c r="Q336" i="1"/>
  <c r="K342" i="1"/>
  <c r="K350" i="1"/>
  <c r="K361" i="1"/>
  <c r="K401" i="1"/>
  <c r="K416" i="1"/>
  <c r="K438" i="1"/>
  <c r="K456" i="1"/>
  <c r="K413" i="1"/>
  <c r="K427" i="1"/>
  <c r="K532" i="1"/>
  <c r="K542" i="1"/>
  <c r="Q417" i="1"/>
  <c r="K430" i="1"/>
  <c r="K434" i="1"/>
  <c r="K457" i="1"/>
  <c r="K402" i="1"/>
  <c r="K406" i="1"/>
  <c r="K414" i="1"/>
  <c r="K459" i="1"/>
  <c r="K556" i="1"/>
  <c r="K470" i="1"/>
  <c r="K515" i="1"/>
  <c r="Q419" i="1"/>
  <c r="K422" i="1"/>
  <c r="K439" i="1"/>
  <c r="K520" i="1"/>
  <c r="K436" i="1"/>
  <c r="K450" i="1"/>
  <c r="K460" i="1"/>
  <c r="K495" i="1"/>
  <c r="K441" i="1"/>
  <c r="K442" i="1"/>
  <c r="K454" i="1"/>
  <c r="K484" i="1"/>
  <c r="K488" i="1"/>
  <c r="K557" i="1"/>
  <c r="K452" i="1"/>
  <c r="K462" i="1"/>
  <c r="K474" i="1"/>
  <c r="K489" i="1"/>
  <c r="K499" i="1"/>
  <c r="K544" i="1"/>
  <c r="K506" i="1"/>
  <c r="K541" i="1"/>
  <c r="K572" i="1"/>
  <c r="K447" i="1"/>
  <c r="K451" i="1"/>
  <c r="K502" i="1"/>
  <c r="K593" i="1"/>
  <c r="K512" i="1"/>
  <c r="K538" i="1"/>
  <c r="K561" i="1"/>
  <c r="K591" i="1"/>
  <c r="K473" i="1"/>
  <c r="K487" i="1"/>
  <c r="K491" i="1"/>
  <c r="K507" i="1"/>
  <c r="K534" i="1"/>
  <c r="K540" i="1"/>
  <c r="K574" i="1"/>
  <c r="K576" i="1"/>
  <c r="K494" i="1"/>
  <c r="K497" i="1"/>
  <c r="K501" i="1"/>
  <c r="K505" i="1"/>
  <c r="K516" i="1"/>
  <c r="K543" i="1"/>
  <c r="K588" i="1"/>
  <c r="K601" i="1"/>
  <c r="K536" i="1"/>
  <c r="K569" i="1"/>
  <c r="K592" i="1"/>
  <c r="K539" i="1"/>
  <c r="K562" i="1"/>
  <c r="K535" i="1"/>
  <c r="K554" i="1"/>
  <c r="K568" i="1"/>
  <c r="K600" i="1"/>
  <c r="K549" i="1"/>
  <c r="K564" i="1"/>
  <c r="K565" i="1"/>
  <c r="K566" i="1"/>
  <c r="K580" i="1"/>
  <c r="K581" i="1"/>
  <c r="K595" i="1"/>
  <c r="K513" i="1"/>
  <c r="K517" i="1"/>
  <c r="K522" i="1"/>
  <c r="K528" i="1"/>
  <c r="K529" i="1"/>
  <c r="K547" i="1"/>
  <c r="K551" i="1"/>
  <c r="K555" i="1"/>
  <c r="K575" i="1"/>
  <c r="K586" i="1"/>
  <c r="K590" i="1"/>
  <c r="K594" i="1"/>
  <c r="K602" i="1"/>
  <c r="K603" i="1"/>
  <c r="R131" i="1" l="1"/>
  <c r="T131" i="1" s="1"/>
  <c r="V131" i="1" s="1"/>
  <c r="R109" i="1"/>
  <c r="T109" i="1" s="1"/>
  <c r="V109" i="1" s="1"/>
  <c r="R446" i="1"/>
  <c r="T446" i="1" s="1"/>
  <c r="V446" i="1" s="1"/>
  <c r="R77" i="1"/>
  <c r="T77" i="1" s="1"/>
  <c r="V77" i="1" s="1"/>
  <c r="R457" i="1"/>
  <c r="T457" i="1" s="1"/>
  <c r="V457" i="1" s="1"/>
  <c r="R550" i="1"/>
  <c r="T550" i="1" s="1"/>
  <c r="V550" i="1" s="1"/>
  <c r="R586" i="1"/>
  <c r="T586" i="1" s="1"/>
  <c r="V586" i="1" s="1"/>
  <c r="R581" i="1"/>
  <c r="T581" i="1" s="1"/>
  <c r="V581" i="1" s="1"/>
  <c r="R590" i="1"/>
  <c r="T590" i="1" s="1"/>
  <c r="V590" i="1" s="1"/>
  <c r="R474" i="1"/>
  <c r="R269" i="1"/>
  <c r="T269" i="1" s="1"/>
  <c r="V269" i="1" s="1"/>
  <c r="R213" i="1"/>
  <c r="T213" i="1" s="1"/>
  <c r="V213" i="1" s="1"/>
  <c r="R497" i="1"/>
  <c r="T497" i="1" s="1"/>
  <c r="V497" i="1" s="1"/>
  <c r="R32" i="1"/>
  <c r="R399" i="1"/>
  <c r="T399" i="1" s="1"/>
  <c r="V399" i="1" s="1"/>
  <c r="R207" i="1"/>
  <c r="R156" i="1"/>
  <c r="T156" i="1" s="1"/>
  <c r="V156" i="1" s="1"/>
  <c r="R431" i="1"/>
  <c r="T431" i="1" s="1"/>
  <c r="V431" i="1" s="1"/>
  <c r="R528" i="1"/>
  <c r="R444" i="1"/>
  <c r="R181" i="1"/>
  <c r="T181" i="1" s="1"/>
  <c r="V181" i="1" s="1"/>
  <c r="R142" i="1"/>
  <c r="R597" i="1"/>
  <c r="R601" i="1"/>
  <c r="R372" i="1"/>
  <c r="R370" i="1"/>
  <c r="R316" i="1"/>
  <c r="R296" i="1"/>
  <c r="R74" i="1"/>
  <c r="T74" i="1" s="1"/>
  <c r="V74" i="1" s="1"/>
  <c r="R17" i="1"/>
  <c r="T17" i="1" s="1"/>
  <c r="V17" i="1" s="1"/>
  <c r="R81" i="1"/>
  <c r="R342" i="1"/>
  <c r="R424" i="1"/>
  <c r="T424" i="1" s="1"/>
  <c r="V424" i="1" s="1"/>
  <c r="R211" i="1"/>
  <c r="R4" i="1"/>
  <c r="R548" i="1"/>
  <c r="T548" i="1" s="1"/>
  <c r="V548" i="1" s="1"/>
  <c r="R506" i="1"/>
  <c r="R333" i="1"/>
  <c r="T333" i="1" s="1"/>
  <c r="V333" i="1" s="1"/>
  <c r="R199" i="1"/>
  <c r="T199" i="1" s="1"/>
  <c r="V199" i="1" s="1"/>
  <c r="R575" i="1"/>
  <c r="R494" i="1"/>
  <c r="T494" i="1" s="1"/>
  <c r="V494" i="1" s="1"/>
  <c r="R459" i="1"/>
  <c r="T459" i="1" s="1"/>
  <c r="V459" i="1" s="1"/>
  <c r="R363" i="1"/>
  <c r="R41" i="1"/>
  <c r="R361" i="1"/>
  <c r="T361" i="1" s="1"/>
  <c r="V361" i="1" s="1"/>
  <c r="R276" i="1"/>
  <c r="R9" i="1"/>
  <c r="T9" i="1" s="1"/>
  <c r="V9" i="1" s="1"/>
  <c r="R505" i="1"/>
  <c r="R364" i="1"/>
  <c r="R275" i="1"/>
  <c r="R521" i="1"/>
  <c r="T521" i="1" s="1"/>
  <c r="V521" i="1" s="1"/>
  <c r="R511" i="1"/>
  <c r="R582" i="1"/>
  <c r="R419" i="1"/>
  <c r="R149" i="1"/>
  <c r="R33" i="1"/>
  <c r="R80" i="1"/>
  <c r="T80" i="1" s="1"/>
  <c r="V80" i="1" s="1"/>
  <c r="R445" i="1"/>
  <c r="R337" i="1"/>
  <c r="R338" i="1"/>
  <c r="R456" i="1"/>
  <c r="R602" i="1"/>
  <c r="R96" i="1"/>
  <c r="R274" i="1"/>
  <c r="T274" i="1" s="1"/>
  <c r="V274" i="1" s="1"/>
  <c r="R437" i="1"/>
  <c r="T437" i="1" s="1"/>
  <c r="V437" i="1" s="1"/>
  <c r="R201" i="1"/>
  <c r="R418" i="1"/>
  <c r="R271" i="1"/>
  <c r="T271" i="1" s="1"/>
  <c r="V271" i="1" s="1"/>
  <c r="R259" i="1"/>
  <c r="R158" i="1"/>
  <c r="R168" i="1"/>
  <c r="R135" i="1"/>
  <c r="R40" i="1"/>
  <c r="R388" i="1"/>
  <c r="T388" i="1" s="1"/>
  <c r="V388" i="1" s="1"/>
  <c r="R53" i="1"/>
  <c r="T53" i="1" s="1"/>
  <c r="V53" i="1" s="1"/>
  <c r="R166" i="1"/>
  <c r="T166" i="1" s="1"/>
  <c r="V166" i="1" s="1"/>
  <c r="R473" i="1"/>
  <c r="T473" i="1" s="1"/>
  <c r="V473" i="1" s="1"/>
  <c r="R427" i="1"/>
  <c r="T427" i="1" s="1"/>
  <c r="V427" i="1" s="1"/>
  <c r="R332" i="1"/>
  <c r="T332" i="1" s="1"/>
  <c r="V332" i="1" s="1"/>
  <c r="R84" i="1"/>
  <c r="T84" i="1" s="1"/>
  <c r="V84" i="1" s="1"/>
  <c r="R554" i="1"/>
  <c r="T554" i="1" s="1"/>
  <c r="V554" i="1" s="1"/>
  <c r="R488" i="1"/>
  <c r="T488" i="1" s="1"/>
  <c r="V488" i="1" s="1"/>
  <c r="R330" i="1"/>
  <c r="T330" i="1" s="1"/>
  <c r="V330" i="1" s="1"/>
  <c r="R197" i="1"/>
  <c r="T197" i="1" s="1"/>
  <c r="V197" i="1" s="1"/>
  <c r="R222" i="1"/>
  <c r="T222" i="1" s="1"/>
  <c r="V222" i="1" s="1"/>
  <c r="R429" i="1"/>
  <c r="T429" i="1" s="1"/>
  <c r="V429" i="1" s="1"/>
  <c r="R542" i="1"/>
  <c r="T542" i="1" s="1"/>
  <c r="V542" i="1" s="1"/>
  <c r="R183" i="1"/>
  <c r="T183" i="1" s="1"/>
  <c r="V183" i="1" s="1"/>
  <c r="R460" i="1"/>
  <c r="T460" i="1" s="1"/>
  <c r="V460" i="1" s="1"/>
  <c r="R467" i="1"/>
  <c r="T467" i="1" s="1"/>
  <c r="V467" i="1" s="1"/>
  <c r="R329" i="1"/>
  <c r="T329" i="1" s="1"/>
  <c r="V329" i="1" s="1"/>
  <c r="R266" i="1"/>
  <c r="T266" i="1" s="1"/>
  <c r="V266" i="1" s="1"/>
  <c r="R47" i="1"/>
  <c r="T47" i="1" s="1"/>
  <c r="V47" i="1" s="1"/>
  <c r="R595" i="1"/>
  <c r="R240" i="1"/>
  <c r="T240" i="1" s="1"/>
  <c r="V240" i="1" s="1"/>
  <c r="R406" i="1"/>
  <c r="T406" i="1" s="1"/>
  <c r="V406" i="1" s="1"/>
  <c r="R366" i="1"/>
  <c r="T366" i="1" s="1"/>
  <c r="V366" i="1" s="1"/>
  <c r="R272" i="1"/>
  <c r="T272" i="1" s="1"/>
  <c r="V272" i="1" s="1"/>
  <c r="R335" i="1"/>
  <c r="T335" i="1" s="1"/>
  <c r="V335" i="1" s="1"/>
  <c r="R129" i="1"/>
  <c r="T129" i="1" s="1"/>
  <c r="V129" i="1" s="1"/>
  <c r="R455" i="1"/>
  <c r="T455" i="1" s="1"/>
  <c r="V455" i="1" s="1"/>
  <c r="R218" i="1"/>
  <c r="T218" i="1" s="1"/>
  <c r="V218" i="1" s="1"/>
  <c r="R526" i="1"/>
  <c r="T526" i="1" s="1"/>
  <c r="V526" i="1" s="1"/>
  <c r="R461" i="1"/>
  <c r="T461" i="1" s="1"/>
  <c r="V461" i="1" s="1"/>
  <c r="R394" i="1"/>
  <c r="T394" i="1" s="1"/>
  <c r="V394" i="1" s="1"/>
  <c r="R43" i="1"/>
  <c r="T43" i="1" s="1"/>
  <c r="V43" i="1" s="1"/>
  <c r="R331" i="1"/>
  <c r="T331" i="1" s="1"/>
  <c r="V331" i="1" s="1"/>
  <c r="R26" i="1"/>
  <c r="T26" i="1" s="1"/>
  <c r="V26" i="1" s="1"/>
  <c r="R23" i="1"/>
  <c r="T23" i="1" s="1"/>
  <c r="V23" i="1" s="1"/>
  <c r="R6" i="1"/>
  <c r="T6" i="1" s="1"/>
  <c r="V6" i="1" s="1"/>
  <c r="R48" i="1"/>
  <c r="T48" i="1" s="1"/>
  <c r="V48" i="1" s="1"/>
  <c r="R95" i="1"/>
  <c r="T95" i="1" s="1"/>
  <c r="V95" i="1" s="1"/>
  <c r="R132" i="1"/>
  <c r="T132" i="1" s="1"/>
  <c r="V132" i="1" s="1"/>
  <c r="R500" i="1"/>
  <c r="T500" i="1" s="1"/>
  <c r="V500" i="1" s="1"/>
  <c r="R469" i="1"/>
  <c r="R415" i="1"/>
  <c r="T415" i="1" s="1"/>
  <c r="V415" i="1" s="1"/>
  <c r="R470" i="1"/>
  <c r="T470" i="1" s="1"/>
  <c r="V470" i="1" s="1"/>
  <c r="R532" i="1"/>
  <c r="T532" i="1" s="1"/>
  <c r="V532" i="1" s="1"/>
  <c r="R420" i="1"/>
  <c r="T420" i="1" s="1"/>
  <c r="V420" i="1" s="1"/>
  <c r="R345" i="1"/>
  <c r="T345" i="1" s="1"/>
  <c r="V345" i="1" s="1"/>
  <c r="R376" i="1"/>
  <c r="T376" i="1" s="1"/>
  <c r="V376" i="1" s="1"/>
  <c r="R130" i="1"/>
  <c r="T130" i="1" s="1"/>
  <c r="V130" i="1" s="1"/>
  <c r="R172" i="1"/>
  <c r="T172" i="1" s="1"/>
  <c r="V172" i="1" s="1"/>
  <c r="R86" i="1"/>
  <c r="T86" i="1" s="1"/>
  <c r="V86" i="1" s="1"/>
  <c r="R386" i="1"/>
  <c r="T386" i="1" s="1"/>
  <c r="V386" i="1" s="1"/>
  <c r="R465" i="1"/>
  <c r="T465" i="1" s="1"/>
  <c r="V465" i="1" s="1"/>
  <c r="R517" i="1"/>
  <c r="T517" i="1" s="1"/>
  <c r="V517" i="1" s="1"/>
  <c r="R396" i="1"/>
  <c r="T396" i="1" s="1"/>
  <c r="V396" i="1" s="1"/>
  <c r="R279" i="1"/>
  <c r="R281" i="1"/>
  <c r="T281" i="1" s="1"/>
  <c r="V281" i="1" s="1"/>
  <c r="R127" i="1"/>
  <c r="T127" i="1" s="1"/>
  <c r="V127" i="1" s="1"/>
  <c r="R547" i="1"/>
  <c r="T547" i="1" s="1"/>
  <c r="V547" i="1" s="1"/>
  <c r="R588" i="1"/>
  <c r="T588" i="1" s="1"/>
  <c r="V588" i="1" s="1"/>
  <c r="R368" i="1"/>
  <c r="T368" i="1" s="1"/>
  <c r="V368" i="1" s="1"/>
  <c r="R288" i="1"/>
  <c r="T288" i="1" s="1"/>
  <c r="V288" i="1" s="1"/>
  <c r="R311" i="1"/>
  <c r="T311" i="1" s="1"/>
  <c r="V311" i="1" s="1"/>
  <c r="R278" i="1"/>
  <c r="T278" i="1" s="1"/>
  <c r="V278" i="1" s="1"/>
  <c r="R324" i="1"/>
  <c r="T324" i="1" s="1"/>
  <c r="V324" i="1" s="1"/>
  <c r="R405" i="1"/>
  <c r="T405" i="1" s="1"/>
  <c r="V405" i="1" s="1"/>
  <c r="R234" i="1"/>
  <c r="T234" i="1" s="1"/>
  <c r="V234" i="1" s="1"/>
  <c r="R72" i="1"/>
  <c r="R451" i="1"/>
  <c r="T451" i="1" s="1"/>
  <c r="V451" i="1" s="1"/>
  <c r="R421" i="1"/>
  <c r="T421" i="1" s="1"/>
  <c r="V421" i="1" s="1"/>
  <c r="R374" i="1"/>
  <c r="T374" i="1" s="1"/>
  <c r="V374" i="1" s="1"/>
  <c r="R301" i="1"/>
  <c r="T301" i="1" s="1"/>
  <c r="V301" i="1" s="1"/>
  <c r="R188" i="1"/>
  <c r="T188" i="1" s="1"/>
  <c r="V188" i="1" s="1"/>
  <c r="R137" i="1"/>
  <c r="T137" i="1" s="1"/>
  <c r="V137" i="1" s="1"/>
  <c r="R76" i="1"/>
  <c r="T76" i="1" s="1"/>
  <c r="V76" i="1" s="1"/>
  <c r="R229" i="1"/>
  <c r="T229" i="1" s="1"/>
  <c r="V229" i="1" s="1"/>
  <c r="R174" i="1"/>
  <c r="T174" i="1" s="1"/>
  <c r="V174" i="1" s="1"/>
  <c r="R31" i="1"/>
  <c r="T31" i="1" s="1"/>
  <c r="V31" i="1" s="1"/>
  <c r="R580" i="1"/>
  <c r="T580" i="1" s="1"/>
  <c r="V580" i="1" s="1"/>
  <c r="R578" i="1"/>
  <c r="R353" i="1"/>
  <c r="T353" i="1" s="1"/>
  <c r="V353" i="1" s="1"/>
  <c r="R573" i="1"/>
  <c r="T573" i="1" s="1"/>
  <c r="V573" i="1" s="1"/>
  <c r="R501" i="1"/>
  <c r="T501" i="1" s="1"/>
  <c r="V501" i="1" s="1"/>
  <c r="R358" i="1"/>
  <c r="T358" i="1" s="1"/>
  <c r="V358" i="1" s="1"/>
  <c r="R300" i="1"/>
  <c r="R327" i="1"/>
  <c r="T327" i="1" s="1"/>
  <c r="V327" i="1" s="1"/>
  <c r="R237" i="1"/>
  <c r="R162" i="1"/>
  <c r="T162" i="1" s="1"/>
  <c r="V162" i="1" s="1"/>
  <c r="R70" i="1"/>
  <c r="T70" i="1" s="1"/>
  <c r="V70" i="1" s="1"/>
  <c r="R126" i="1"/>
  <c r="T126" i="1" s="1"/>
  <c r="V126" i="1" s="1"/>
  <c r="R560" i="1"/>
  <c r="T560" i="1" s="1"/>
  <c r="V560" i="1" s="1"/>
  <c r="R472" i="1"/>
  <c r="T472" i="1" s="1"/>
  <c r="V472" i="1" s="1"/>
  <c r="R416" i="1"/>
  <c r="T416" i="1" s="1"/>
  <c r="V416" i="1" s="1"/>
  <c r="R160" i="1"/>
  <c r="T160" i="1" s="1"/>
  <c r="V160" i="1" s="1"/>
  <c r="R508" i="1"/>
  <c r="T508" i="1" s="1"/>
  <c r="V508" i="1" s="1"/>
  <c r="R382" i="1"/>
  <c r="T382" i="1" s="1"/>
  <c r="V382" i="1" s="1"/>
  <c r="R524" i="1"/>
  <c r="T524" i="1" s="1"/>
  <c r="V524" i="1" s="1"/>
  <c r="R133" i="1"/>
  <c r="T133" i="1" s="1"/>
  <c r="V133" i="1" s="1"/>
  <c r="R555" i="1"/>
  <c r="T555" i="1" s="1"/>
  <c r="V555" i="1" s="1"/>
  <c r="R304" i="1"/>
  <c r="T304" i="1" s="1"/>
  <c r="V304" i="1" s="1"/>
  <c r="R306" i="1"/>
  <c r="T306" i="1" s="1"/>
  <c r="V306" i="1" s="1"/>
  <c r="R85" i="1"/>
  <c r="T85" i="1" s="1"/>
  <c r="V85" i="1" s="1"/>
  <c r="R68" i="1"/>
  <c r="T68" i="1" s="1"/>
  <c r="V68" i="1" s="1"/>
  <c r="R531" i="1"/>
  <c r="T531" i="1" s="1"/>
  <c r="V531" i="1" s="1"/>
  <c r="R566" i="1"/>
  <c r="R407" i="1"/>
  <c r="T407" i="1" s="1"/>
  <c r="V407" i="1" s="1"/>
  <c r="R256" i="1"/>
  <c r="T256" i="1" s="1"/>
  <c r="V256" i="1" s="1"/>
  <c r="R571" i="1"/>
  <c r="T571" i="1" s="1"/>
  <c r="V571" i="1" s="1"/>
  <c r="R414" i="1"/>
  <c r="T414" i="1" s="1"/>
  <c r="V414" i="1" s="1"/>
  <c r="R397" i="1"/>
  <c r="T397" i="1" s="1"/>
  <c r="V397" i="1" s="1"/>
  <c r="R280" i="1"/>
  <c r="R253" i="1"/>
  <c r="T253" i="1" s="1"/>
  <c r="V253" i="1" s="1"/>
  <c r="R184" i="1"/>
  <c r="T184" i="1" s="1"/>
  <c r="V184" i="1" s="1"/>
  <c r="R59" i="1"/>
  <c r="T59" i="1" s="1"/>
  <c r="V59" i="1" s="1"/>
  <c r="R190" i="1"/>
  <c r="T190" i="1" s="1"/>
  <c r="V190" i="1" s="1"/>
  <c r="R489" i="1"/>
  <c r="T489" i="1" s="1"/>
  <c r="V489" i="1" s="1"/>
  <c r="R449" i="1"/>
  <c r="T449" i="1" s="1"/>
  <c r="V449" i="1" s="1"/>
  <c r="R373" i="1"/>
  <c r="T373" i="1" s="1"/>
  <c r="V373" i="1" s="1"/>
  <c r="R448" i="1"/>
  <c r="T448" i="1" s="1"/>
  <c r="V448" i="1" s="1"/>
  <c r="R326" i="1"/>
  <c r="T326" i="1" s="1"/>
  <c r="V326" i="1" s="1"/>
  <c r="R175" i="1"/>
  <c r="T175" i="1" s="1"/>
  <c r="V175" i="1" s="1"/>
  <c r="R113" i="1"/>
  <c r="T113" i="1" s="1"/>
  <c r="V113" i="1" s="1"/>
  <c r="R111" i="1"/>
  <c r="T111" i="1" s="1"/>
  <c r="V111" i="1" s="1"/>
  <c r="R34" i="1"/>
  <c r="T34" i="1" s="1"/>
  <c r="V34" i="1" s="1"/>
  <c r="R106" i="1"/>
  <c r="T106" i="1" s="1"/>
  <c r="V106" i="1" s="1"/>
  <c r="R503" i="1"/>
  <c r="T503" i="1" s="1"/>
  <c r="V503" i="1" s="1"/>
  <c r="R334" i="1"/>
  <c r="T334" i="1" s="1"/>
  <c r="V334" i="1" s="1"/>
  <c r="R463" i="1"/>
  <c r="T463" i="1" s="1"/>
  <c r="V463" i="1" s="1"/>
  <c r="R315" i="1"/>
  <c r="T315" i="1" s="1"/>
  <c r="V315" i="1" s="1"/>
  <c r="R440" i="1"/>
  <c r="T440" i="1" s="1"/>
  <c r="V440" i="1" s="1"/>
  <c r="R523" i="1"/>
  <c r="R15" i="1"/>
  <c r="T15" i="1" s="1"/>
  <c r="V15" i="1" s="1"/>
  <c r="R63" i="1"/>
  <c r="T63" i="1" s="1"/>
  <c r="V63" i="1" s="1"/>
  <c r="R110" i="1"/>
  <c r="T110" i="1" s="1"/>
  <c r="V110" i="1" s="1"/>
  <c r="R157" i="1"/>
  <c r="T157" i="1" s="1"/>
  <c r="V157" i="1" s="1"/>
  <c r="R205" i="1"/>
  <c r="T205" i="1" s="1"/>
  <c r="V205" i="1" s="1"/>
  <c r="R252" i="1"/>
  <c r="T252" i="1" s="1"/>
  <c r="V252" i="1" s="1"/>
  <c r="R395" i="1"/>
  <c r="T395" i="1" s="1"/>
  <c r="V395" i="1" s="1"/>
  <c r="R490" i="1"/>
  <c r="T490" i="1" s="1"/>
  <c r="V490" i="1" s="1"/>
  <c r="R596" i="1"/>
  <c r="T596" i="1" s="1"/>
  <c r="V596" i="1" s="1"/>
  <c r="R464" i="1"/>
  <c r="T464" i="1" s="1"/>
  <c r="V464" i="1" s="1"/>
  <c r="R412" i="1"/>
  <c r="R432" i="1"/>
  <c r="T432" i="1" s="1"/>
  <c r="V432" i="1" s="1"/>
  <c r="R413" i="1"/>
  <c r="T413" i="1" s="1"/>
  <c r="V413" i="1" s="1"/>
  <c r="R371" i="1"/>
  <c r="T371" i="1" s="1"/>
  <c r="V371" i="1" s="1"/>
  <c r="R344" i="1"/>
  <c r="R115" i="1"/>
  <c r="T115" i="1" s="1"/>
  <c r="V115" i="1" s="1"/>
  <c r="R45" i="1"/>
  <c r="T45" i="1" s="1"/>
  <c r="V45" i="1" s="1"/>
  <c r="R90" i="1"/>
  <c r="T90" i="1" s="1"/>
  <c r="V90" i="1" s="1"/>
  <c r="R22" i="1"/>
  <c r="T22" i="1" s="1"/>
  <c r="V22" i="1" s="1"/>
  <c r="R144" i="1"/>
  <c r="R385" i="1"/>
  <c r="T385" i="1" s="1"/>
  <c r="V385" i="1" s="1"/>
  <c r="R165" i="1"/>
  <c r="T165" i="1" s="1"/>
  <c r="V165" i="1" s="1"/>
  <c r="R112" i="1"/>
  <c r="T112" i="1" s="1"/>
  <c r="V112" i="1" s="1"/>
  <c r="R107" i="1"/>
  <c r="T107" i="1" s="1"/>
  <c r="V107" i="1" s="1"/>
  <c r="R154" i="1"/>
  <c r="T154" i="1" s="1"/>
  <c r="V154" i="1" s="1"/>
  <c r="R202" i="1"/>
  <c r="T202" i="1" s="1"/>
  <c r="V202" i="1" s="1"/>
  <c r="R249" i="1"/>
  <c r="T249" i="1" s="1"/>
  <c r="V249" i="1" s="1"/>
  <c r="R297" i="1"/>
  <c r="T297" i="1" s="1"/>
  <c r="V297" i="1" s="1"/>
  <c r="R510" i="1"/>
  <c r="T510" i="1" s="1"/>
  <c r="V510" i="1" s="1"/>
  <c r="R477" i="1"/>
  <c r="T477" i="1" s="1"/>
  <c r="V477" i="1" s="1"/>
  <c r="R545" i="1"/>
  <c r="T545" i="1" s="1"/>
  <c r="V545" i="1" s="1"/>
  <c r="R433" i="1"/>
  <c r="R430" i="1"/>
  <c r="T430" i="1" s="1"/>
  <c r="V430" i="1" s="1"/>
  <c r="R379" i="1"/>
  <c r="T379" i="1" s="1"/>
  <c r="V379" i="1" s="1"/>
  <c r="R453" i="1"/>
  <c r="T453" i="1" s="1"/>
  <c r="V453" i="1" s="1"/>
  <c r="R392" i="1"/>
  <c r="T392" i="1" s="1"/>
  <c r="V392" i="1" s="1"/>
  <c r="R498" i="1"/>
  <c r="R438" i="1"/>
  <c r="T438" i="1" s="1"/>
  <c r="V438" i="1" s="1"/>
  <c r="R568" i="1"/>
  <c r="T568" i="1" s="1"/>
  <c r="V568" i="1" s="1"/>
  <c r="R558" i="1"/>
  <c r="T558" i="1" s="1"/>
  <c r="V558" i="1" s="1"/>
  <c r="R538" i="1"/>
  <c r="T538" i="1" s="1"/>
  <c r="V538" i="1" s="1"/>
  <c r="R499" i="1"/>
  <c r="T499" i="1" s="1"/>
  <c r="V499" i="1" s="1"/>
  <c r="R480" i="1"/>
  <c r="T480" i="1" s="1"/>
  <c r="V480" i="1" s="1"/>
  <c r="R442" i="1"/>
  <c r="T442" i="1" s="1"/>
  <c r="V442" i="1" s="1"/>
  <c r="R478" i="1"/>
  <c r="R320" i="1"/>
  <c r="T320" i="1" s="1"/>
  <c r="V320" i="1" s="1"/>
  <c r="R265" i="1"/>
  <c r="T265" i="1" s="1"/>
  <c r="V265" i="1" s="1"/>
  <c r="R221" i="1"/>
  <c r="T221" i="1" s="1"/>
  <c r="V221" i="1" s="1"/>
  <c r="R224" i="1"/>
  <c r="R152" i="1"/>
  <c r="T152" i="1" s="1"/>
  <c r="V152" i="1" s="1"/>
  <c r="R118" i="1"/>
  <c r="T118" i="1" s="1"/>
  <c r="V118" i="1" s="1"/>
  <c r="R245" i="1"/>
  <c r="T245" i="1" s="1"/>
  <c r="V245" i="1" s="1"/>
  <c r="R61" i="1"/>
  <c r="T61" i="1" s="1"/>
  <c r="V61" i="1" s="1"/>
  <c r="R559" i="1"/>
  <c r="T559" i="1" s="1"/>
  <c r="V559" i="1" s="1"/>
  <c r="R522" i="1"/>
  <c r="T522" i="1" s="1"/>
  <c r="V522" i="1" s="1"/>
  <c r="R536" i="1"/>
  <c r="T536" i="1" s="1"/>
  <c r="V536" i="1" s="1"/>
  <c r="R543" i="1"/>
  <c r="T543" i="1" s="1"/>
  <c r="V543" i="1" s="1"/>
  <c r="R553" i="1"/>
  <c r="T553" i="1" s="1"/>
  <c r="V553" i="1" s="1"/>
  <c r="R441" i="1"/>
  <c r="R367" i="1"/>
  <c r="T367" i="1" s="1"/>
  <c r="V367" i="1" s="1"/>
  <c r="R285" i="1"/>
  <c r="T285" i="1" s="1"/>
  <c r="V285" i="1" s="1"/>
  <c r="R264" i="1"/>
  <c r="T264" i="1" s="1"/>
  <c r="V264" i="1" s="1"/>
  <c r="R248" i="1"/>
  <c r="T248" i="1" s="1"/>
  <c r="V248" i="1" s="1"/>
  <c r="R325" i="1"/>
  <c r="T325" i="1" s="1"/>
  <c r="V325" i="1" s="1"/>
  <c r="R231" i="1"/>
  <c r="T231" i="1" s="1"/>
  <c r="V231" i="1" s="1"/>
  <c r="R39" i="1"/>
  <c r="T39" i="1" s="1"/>
  <c r="V39" i="1" s="1"/>
  <c r="R583" i="1"/>
  <c r="T583" i="1" s="1"/>
  <c r="V583" i="1" s="1"/>
  <c r="R533" i="1"/>
  <c r="T533" i="1" s="1"/>
  <c r="V533" i="1" s="1"/>
  <c r="R599" i="1"/>
  <c r="T599" i="1" s="1"/>
  <c r="V599" i="1" s="1"/>
  <c r="R516" i="1"/>
  <c r="T516" i="1" s="1"/>
  <c r="V516" i="1" s="1"/>
  <c r="R507" i="1"/>
  <c r="T507" i="1" s="1"/>
  <c r="V507" i="1" s="1"/>
  <c r="R518" i="1"/>
  <c r="T518" i="1" s="1"/>
  <c r="V518" i="1" s="1"/>
  <c r="R496" i="1"/>
  <c r="R365" i="1"/>
  <c r="T365" i="1" s="1"/>
  <c r="V365" i="1" s="1"/>
  <c r="R206" i="1"/>
  <c r="T206" i="1" s="1"/>
  <c r="V206" i="1" s="1"/>
  <c r="R20" i="1"/>
  <c r="T20" i="1" s="1"/>
  <c r="V20" i="1" s="1"/>
  <c r="R55" i="1"/>
  <c r="T55" i="1" s="1"/>
  <c r="V55" i="1" s="1"/>
  <c r="R254" i="1"/>
  <c r="T254" i="1" s="1"/>
  <c r="V254" i="1" s="1"/>
  <c r="R216" i="1"/>
  <c r="T216" i="1" s="1"/>
  <c r="V216" i="1" s="1"/>
  <c r="R146" i="1"/>
  <c r="T146" i="1" s="1"/>
  <c r="V146" i="1" s="1"/>
  <c r="R143" i="1"/>
  <c r="T143" i="1" s="1"/>
  <c r="V143" i="1" s="1"/>
  <c r="R194" i="1"/>
  <c r="T194" i="1" s="1"/>
  <c r="V194" i="1" s="1"/>
  <c r="R576" i="1"/>
  <c r="T576" i="1" s="1"/>
  <c r="V576" i="1" s="1"/>
  <c r="R491" i="1"/>
  <c r="R504" i="1"/>
  <c r="T504" i="1" s="1"/>
  <c r="V504" i="1" s="1"/>
  <c r="R450" i="1"/>
  <c r="T450" i="1" s="1"/>
  <c r="V450" i="1" s="1"/>
  <c r="R352" i="1"/>
  <c r="T352" i="1" s="1"/>
  <c r="V352" i="1" s="1"/>
  <c r="R435" i="1"/>
  <c r="T435" i="1" s="1"/>
  <c r="V435" i="1" s="1"/>
  <c r="R343" i="1"/>
  <c r="T343" i="1" s="1"/>
  <c r="V343" i="1" s="1"/>
  <c r="R360" i="1"/>
  <c r="T360" i="1" s="1"/>
  <c r="V360" i="1" s="1"/>
  <c r="R247" i="1"/>
  <c r="T247" i="1" s="1"/>
  <c r="V247" i="1" s="1"/>
  <c r="R411" i="1"/>
  <c r="R11" i="1"/>
  <c r="T11" i="1" s="1"/>
  <c r="V11" i="1" s="1"/>
  <c r="R37" i="1"/>
  <c r="T37" i="1" s="1"/>
  <c r="V37" i="1" s="1"/>
  <c r="R139" i="1"/>
  <c r="T139" i="1" s="1"/>
  <c r="V139" i="1" s="1"/>
  <c r="R13" i="1"/>
  <c r="T13" i="1" s="1"/>
  <c r="V13" i="1" s="1"/>
  <c r="R535" i="1"/>
  <c r="R537" i="1"/>
  <c r="T537" i="1" s="1"/>
  <c r="V537" i="1" s="1"/>
  <c r="R484" i="1"/>
  <c r="T484" i="1" s="1"/>
  <c r="V484" i="1" s="1"/>
  <c r="R295" i="1"/>
  <c r="T295" i="1" s="1"/>
  <c r="V295" i="1" s="1"/>
  <c r="R176" i="1"/>
  <c r="T176" i="1" s="1"/>
  <c r="V176" i="1" s="1"/>
  <c r="R238" i="1"/>
  <c r="T238" i="1" s="1"/>
  <c r="V238" i="1" s="1"/>
  <c r="R562" i="1"/>
  <c r="T562" i="1" s="1"/>
  <c r="V562" i="1" s="1"/>
  <c r="R525" i="1"/>
  <c r="T525" i="1" s="1"/>
  <c r="V525" i="1" s="1"/>
  <c r="R574" i="1"/>
  <c r="R487" i="1"/>
  <c r="T487" i="1" s="1"/>
  <c r="V487" i="1" s="1"/>
  <c r="R495" i="1"/>
  <c r="T495" i="1" s="1"/>
  <c r="V495" i="1" s="1"/>
  <c r="R479" i="1"/>
  <c r="T479" i="1" s="1"/>
  <c r="V479" i="1" s="1"/>
  <c r="R258" i="1"/>
  <c r="R128" i="1"/>
  <c r="T128" i="1" s="1"/>
  <c r="V128" i="1" s="1"/>
  <c r="R567" i="1"/>
  <c r="T567" i="1" s="1"/>
  <c r="V567" i="1" s="1"/>
  <c r="R551" i="1"/>
  <c r="T551" i="1" s="1"/>
  <c r="V551" i="1" s="1"/>
  <c r="R513" i="1"/>
  <c r="T513" i="1" s="1"/>
  <c r="V513" i="1" s="1"/>
  <c r="R514" i="1"/>
  <c r="T514" i="1" s="1"/>
  <c r="V514" i="1" s="1"/>
  <c r="R341" i="1"/>
  <c r="T341" i="1" s="1"/>
  <c r="V341" i="1" s="1"/>
  <c r="R428" i="1"/>
  <c r="T428" i="1" s="1"/>
  <c r="V428" i="1" s="1"/>
  <c r="R389" i="1"/>
  <c r="T389" i="1" s="1"/>
  <c r="V389" i="1" s="1"/>
  <c r="R310" i="1"/>
  <c r="T310" i="1" s="1"/>
  <c r="V310" i="1" s="1"/>
  <c r="R313" i="1"/>
  <c r="T313" i="1" s="1"/>
  <c r="V313" i="1" s="1"/>
  <c r="R261" i="1"/>
  <c r="T261" i="1" s="1"/>
  <c r="V261" i="1" s="1"/>
  <c r="R79" i="1"/>
  <c r="T79" i="1" s="1"/>
  <c r="V79" i="1" s="1"/>
  <c r="R283" i="1"/>
  <c r="T283" i="1" s="1"/>
  <c r="V283" i="1" s="1"/>
  <c r="R101" i="1"/>
  <c r="T101" i="1" s="1"/>
  <c r="V101" i="1" s="1"/>
  <c r="R56" i="1"/>
  <c r="T56" i="1" s="1"/>
  <c r="V56" i="1" s="1"/>
  <c r="R10" i="1"/>
  <c r="T10" i="1" s="1"/>
  <c r="V10" i="1" s="1"/>
  <c r="R30" i="1"/>
  <c r="T30" i="1" s="1"/>
  <c r="V30" i="1" s="1"/>
  <c r="R12" i="1"/>
  <c r="T12" i="1" s="1"/>
  <c r="V12" i="1" s="1"/>
  <c r="R60" i="1"/>
  <c r="T60" i="1" s="1"/>
  <c r="V60" i="1" s="1"/>
  <c r="R369" i="1"/>
  <c r="T369" i="1" s="1"/>
  <c r="V369" i="1" s="1"/>
  <c r="R347" i="1"/>
  <c r="T347" i="1" s="1"/>
  <c r="V347" i="1" s="1"/>
  <c r="R155" i="1"/>
  <c r="T155" i="1" s="1"/>
  <c r="V155" i="1" s="1"/>
  <c r="R589" i="1"/>
  <c r="T589" i="1" s="1"/>
  <c r="V589" i="1" s="1"/>
  <c r="R587" i="1"/>
  <c r="T587" i="1" s="1"/>
  <c r="V587" i="1" s="1"/>
  <c r="R348" i="1"/>
  <c r="T348" i="1" s="1"/>
  <c r="V348" i="1" s="1"/>
  <c r="R140" i="1"/>
  <c r="T140" i="1" s="1"/>
  <c r="V140" i="1" s="1"/>
  <c r="R49" i="1"/>
  <c r="T49" i="1" s="1"/>
  <c r="V49" i="1" s="1"/>
  <c r="R58" i="1"/>
  <c r="T58" i="1" s="1"/>
  <c r="V58" i="1" s="1"/>
  <c r="R73" i="1"/>
  <c r="T73" i="1" s="1"/>
  <c r="V73" i="1" s="1"/>
  <c r="R598" i="1"/>
  <c r="T598" i="1" s="1"/>
  <c r="V598" i="1" s="1"/>
  <c r="R577" i="1"/>
  <c r="T577" i="1" s="1"/>
  <c r="V577" i="1" s="1"/>
  <c r="R443" i="1"/>
  <c r="T443" i="1" s="1"/>
  <c r="V443" i="1" s="1"/>
  <c r="R544" i="1"/>
  <c r="T544" i="1" s="1"/>
  <c r="V544" i="1" s="1"/>
  <c r="R462" i="1"/>
  <c r="T462" i="1" s="1"/>
  <c r="V462" i="1" s="1"/>
  <c r="R454" i="1"/>
  <c r="T454" i="1" s="1"/>
  <c r="V454" i="1" s="1"/>
  <c r="R436" i="1"/>
  <c r="T436" i="1" s="1"/>
  <c r="V436" i="1" s="1"/>
  <c r="R570" i="1"/>
  <c r="T570" i="1" s="1"/>
  <c r="V570" i="1" s="1"/>
  <c r="R404" i="1"/>
  <c r="T404" i="1" s="1"/>
  <c r="V404" i="1" s="1"/>
  <c r="R482" i="1"/>
  <c r="T482" i="1" s="1"/>
  <c r="V482" i="1" s="1"/>
  <c r="R192" i="1"/>
  <c r="T192" i="1" s="1"/>
  <c r="V192" i="1" s="1"/>
  <c r="R215" i="1"/>
  <c r="T215" i="1" s="1"/>
  <c r="V215" i="1" s="1"/>
  <c r="R241" i="1"/>
  <c r="T241" i="1" s="1"/>
  <c r="V241" i="1" s="1"/>
  <c r="R65" i="1"/>
  <c r="T65" i="1" s="1"/>
  <c r="V65" i="1" s="1"/>
  <c r="R29" i="1"/>
  <c r="T29" i="1" s="1"/>
  <c r="V29" i="1" s="1"/>
  <c r="R125" i="1"/>
  <c r="T125" i="1" s="1"/>
  <c r="V125" i="1" s="1"/>
  <c r="R71" i="1"/>
  <c r="T71" i="1" s="1"/>
  <c r="V71" i="1" s="1"/>
  <c r="R170" i="1"/>
  <c r="T170" i="1" s="1"/>
  <c r="V170" i="1" s="1"/>
  <c r="R546" i="1"/>
  <c r="T546" i="1" s="1"/>
  <c r="V546" i="1" s="1"/>
  <c r="R527" i="1"/>
  <c r="T527" i="1" s="1"/>
  <c r="V527" i="1" s="1"/>
  <c r="R493" i="1"/>
  <c r="T493" i="1" s="1"/>
  <c r="V493" i="1" s="1"/>
  <c r="R471" i="1"/>
  <c r="T471" i="1" s="1"/>
  <c r="V471" i="1" s="1"/>
  <c r="R486" i="1"/>
  <c r="T486" i="1" s="1"/>
  <c r="V486" i="1" s="1"/>
  <c r="R475" i="1"/>
  <c r="T475" i="1" s="1"/>
  <c r="V475" i="1" s="1"/>
  <c r="R417" i="1"/>
  <c r="T417" i="1" s="1"/>
  <c r="V417" i="1" s="1"/>
  <c r="R354" i="1"/>
  <c r="T354" i="1" s="1"/>
  <c r="V354" i="1" s="1"/>
  <c r="R242" i="1"/>
  <c r="T242" i="1" s="1"/>
  <c r="V242" i="1" s="1"/>
  <c r="R208" i="1"/>
  <c r="R141" i="1"/>
  <c r="T141" i="1" s="1"/>
  <c r="V141" i="1" s="1"/>
  <c r="R18" i="1"/>
  <c r="T18" i="1" s="1"/>
  <c r="V18" i="1" s="1"/>
  <c r="R24" i="1"/>
  <c r="R230" i="1"/>
  <c r="T230" i="1" s="1"/>
  <c r="V230" i="1" s="1"/>
  <c r="R214" i="1"/>
  <c r="T214" i="1" s="1"/>
  <c r="V214" i="1" s="1"/>
  <c r="R250" i="1"/>
  <c r="T250" i="1" s="1"/>
  <c r="V250" i="1" s="1"/>
  <c r="R251" i="1"/>
  <c r="T251" i="1" s="1"/>
  <c r="V251" i="1" s="1"/>
  <c r="R103" i="1"/>
  <c r="T103" i="1" s="1"/>
  <c r="V103" i="1" s="1"/>
  <c r="R87" i="1"/>
  <c r="T87" i="1" s="1"/>
  <c r="V87" i="1" s="1"/>
  <c r="R198" i="1"/>
  <c r="T198" i="1" s="1"/>
  <c r="V198" i="1" s="1"/>
  <c r="R255" i="1"/>
  <c r="T255" i="1" s="1"/>
  <c r="V255" i="1" s="1"/>
  <c r="R105" i="1"/>
  <c r="T105" i="1" s="1"/>
  <c r="V105" i="1" s="1"/>
  <c r="R227" i="1"/>
  <c r="T227" i="1" s="1"/>
  <c r="V227" i="1" s="1"/>
  <c r="R64" i="1"/>
  <c r="T64" i="1" s="1"/>
  <c r="V64" i="1" s="1"/>
  <c r="R102" i="1"/>
  <c r="T102" i="1" s="1"/>
  <c r="V102" i="1" s="1"/>
  <c r="R25" i="1"/>
  <c r="T25" i="1" s="1"/>
  <c r="V25" i="1" s="1"/>
  <c r="R603" i="1"/>
  <c r="R565" i="1"/>
  <c r="T565" i="1" s="1"/>
  <c r="V565" i="1" s="1"/>
  <c r="R600" i="1"/>
  <c r="T600" i="1" s="1"/>
  <c r="V600" i="1" s="1"/>
  <c r="R534" i="1"/>
  <c r="T534" i="1" s="1"/>
  <c r="V534" i="1" s="1"/>
  <c r="R585" i="1"/>
  <c r="T585" i="1" s="1"/>
  <c r="V585" i="1" s="1"/>
  <c r="R541" i="1"/>
  <c r="T541" i="1" s="1"/>
  <c r="V541" i="1" s="1"/>
  <c r="R425" i="1"/>
  <c r="R520" i="1"/>
  <c r="T520" i="1" s="1"/>
  <c r="V520" i="1" s="1"/>
  <c r="R378" i="1"/>
  <c r="T378" i="1" s="1"/>
  <c r="V378" i="1" s="1"/>
  <c r="R346" i="1"/>
  <c r="T346" i="1" s="1"/>
  <c r="V346" i="1" s="1"/>
  <c r="R485" i="1"/>
  <c r="T485" i="1" s="1"/>
  <c r="V485" i="1" s="1"/>
  <c r="R356" i="1"/>
  <c r="T356" i="1" s="1"/>
  <c r="V356" i="1" s="1"/>
  <c r="R383" i="1"/>
  <c r="T383" i="1" s="1"/>
  <c r="V383" i="1" s="1"/>
  <c r="R408" i="1"/>
  <c r="T408" i="1" s="1"/>
  <c r="V408" i="1" s="1"/>
  <c r="R336" i="1"/>
  <c r="T336" i="1" s="1"/>
  <c r="V336" i="1" s="1"/>
  <c r="R359" i="1"/>
  <c r="T359" i="1" s="1"/>
  <c r="V359" i="1" s="1"/>
  <c r="R299" i="1"/>
  <c r="T299" i="1" s="1"/>
  <c r="V299" i="1" s="1"/>
  <c r="R410" i="1"/>
  <c r="T410" i="1" s="1"/>
  <c r="V410" i="1" s="1"/>
  <c r="R375" i="1"/>
  <c r="T375" i="1" s="1"/>
  <c r="V375" i="1" s="1"/>
  <c r="R243" i="1"/>
  <c r="T243" i="1" s="1"/>
  <c r="V243" i="1" s="1"/>
  <c r="R185" i="1"/>
  <c r="T185" i="1" s="1"/>
  <c r="V185" i="1" s="1"/>
  <c r="R169" i="1"/>
  <c r="R289" i="1"/>
  <c r="T289" i="1" s="1"/>
  <c r="V289" i="1" s="1"/>
  <c r="R393" i="1"/>
  <c r="T393" i="1" s="1"/>
  <c r="V393" i="1" s="1"/>
  <c r="R228" i="1"/>
  <c r="T228" i="1" s="1"/>
  <c r="V228" i="1" s="1"/>
  <c r="R187" i="1"/>
  <c r="T187" i="1" s="1"/>
  <c r="V187" i="1" s="1"/>
  <c r="R100" i="1"/>
  <c r="T100" i="1" s="1"/>
  <c r="V100" i="1" s="1"/>
  <c r="R239" i="1"/>
  <c r="T239" i="1" s="1"/>
  <c r="V239" i="1" s="1"/>
  <c r="R179" i="1"/>
  <c r="T179" i="1" s="1"/>
  <c r="V179" i="1" s="1"/>
  <c r="R8" i="1"/>
  <c r="T8" i="1" s="1"/>
  <c r="V8" i="1" s="1"/>
  <c r="R223" i="1"/>
  <c r="T223" i="1" s="1"/>
  <c r="V223" i="1" s="1"/>
  <c r="R134" i="1"/>
  <c r="T134" i="1" s="1"/>
  <c r="V134" i="1" s="1"/>
  <c r="R246" i="1"/>
  <c r="T246" i="1" s="1"/>
  <c r="V246" i="1" s="1"/>
  <c r="R191" i="1"/>
  <c r="T191" i="1" s="1"/>
  <c r="V191" i="1" s="1"/>
  <c r="R2" i="1"/>
  <c r="T2" i="1" s="1"/>
  <c r="V2" i="1" s="1"/>
  <c r="R54" i="1"/>
  <c r="T54" i="1" s="1"/>
  <c r="V54" i="1" s="1"/>
  <c r="R161" i="1"/>
  <c r="T161" i="1" s="1"/>
  <c r="V161" i="1" s="1"/>
  <c r="R312" i="1"/>
  <c r="T312" i="1" s="1"/>
  <c r="V312" i="1" s="1"/>
  <c r="R339" i="1"/>
  <c r="T339" i="1" s="1"/>
  <c r="V339" i="1" s="1"/>
  <c r="R564" i="1"/>
  <c r="T564" i="1" s="1"/>
  <c r="V564" i="1" s="1"/>
  <c r="R422" i="1"/>
  <c r="T422" i="1" s="1"/>
  <c r="V422" i="1" s="1"/>
  <c r="R244" i="1"/>
  <c r="T244" i="1" s="1"/>
  <c r="V244" i="1" s="1"/>
  <c r="R267" i="1"/>
  <c r="T267" i="1" s="1"/>
  <c r="V267" i="1" s="1"/>
  <c r="R293" i="1"/>
  <c r="T293" i="1" s="1"/>
  <c r="V293" i="1" s="1"/>
  <c r="R186" i="1"/>
  <c r="R219" i="1"/>
  <c r="R178" i="1"/>
  <c r="T178" i="1" s="1"/>
  <c r="V178" i="1" s="1"/>
  <c r="R97" i="1"/>
  <c r="R66" i="1"/>
  <c r="T66" i="1" s="1"/>
  <c r="V66" i="1" s="1"/>
  <c r="R51" i="1"/>
  <c r="T51" i="1" s="1"/>
  <c r="V51" i="1" s="1"/>
  <c r="R35" i="1"/>
  <c r="T35" i="1" s="1"/>
  <c r="V35" i="1" s="1"/>
  <c r="R57" i="1"/>
  <c r="R119" i="1"/>
  <c r="T119" i="1" s="1"/>
  <c r="V119" i="1" s="1"/>
  <c r="R153" i="1"/>
  <c r="T153" i="1" s="1"/>
  <c r="V153" i="1" s="1"/>
  <c r="R89" i="1"/>
  <c r="T89" i="1" s="1"/>
  <c r="V89" i="1" s="1"/>
  <c r="R3" i="1"/>
  <c r="T3" i="1" s="1"/>
  <c r="V3" i="1" s="1"/>
  <c r="R27" i="1"/>
  <c r="T27" i="1" s="1"/>
  <c r="V27" i="1" s="1"/>
  <c r="R69" i="1"/>
  <c r="T69" i="1" s="1"/>
  <c r="V69" i="1" s="1"/>
  <c r="R46" i="1"/>
  <c r="T46" i="1" s="1"/>
  <c r="V46" i="1" s="1"/>
  <c r="R19" i="1"/>
  <c r="T19" i="1" s="1"/>
  <c r="V19" i="1" s="1"/>
  <c r="R286" i="1"/>
  <c r="T286" i="1" s="1"/>
  <c r="V286" i="1" s="1"/>
  <c r="R340" i="1"/>
  <c r="T340" i="1" s="1"/>
  <c r="V340" i="1" s="1"/>
  <c r="R530" i="1"/>
  <c r="T530" i="1" s="1"/>
  <c r="V530" i="1" s="1"/>
  <c r="R592" i="1"/>
  <c r="T592" i="1" s="1"/>
  <c r="V592" i="1" s="1"/>
  <c r="R552" i="1"/>
  <c r="T552" i="1" s="1"/>
  <c r="V552" i="1" s="1"/>
  <c r="R591" i="1"/>
  <c r="T591" i="1" s="1"/>
  <c r="V591" i="1" s="1"/>
  <c r="R447" i="1"/>
  <c r="T447" i="1" s="1"/>
  <c r="V447" i="1" s="1"/>
  <c r="R439" i="1"/>
  <c r="T439" i="1" s="1"/>
  <c r="V439" i="1" s="1"/>
  <c r="R515" i="1"/>
  <c r="T515" i="1" s="1"/>
  <c r="V515" i="1" s="1"/>
  <c r="R466" i="1"/>
  <c r="T466" i="1" s="1"/>
  <c r="V466" i="1" s="1"/>
  <c r="R483" i="1"/>
  <c r="T483" i="1" s="1"/>
  <c r="V483" i="1" s="1"/>
  <c r="R476" i="1"/>
  <c r="T476" i="1" s="1"/>
  <c r="V476" i="1" s="1"/>
  <c r="R349" i="1"/>
  <c r="T349" i="1" s="1"/>
  <c r="V349" i="1" s="1"/>
  <c r="R391" i="1"/>
  <c r="T391" i="1" s="1"/>
  <c r="V391" i="1" s="1"/>
  <c r="R260" i="1"/>
  <c r="T260" i="1" s="1"/>
  <c r="V260" i="1" s="1"/>
  <c r="R377" i="1"/>
  <c r="T377" i="1" s="1"/>
  <c r="V377" i="1" s="1"/>
  <c r="R318" i="1"/>
  <c r="T318" i="1" s="1"/>
  <c r="V318" i="1" s="1"/>
  <c r="R390" i="1"/>
  <c r="T390" i="1" s="1"/>
  <c r="V390" i="1" s="1"/>
  <c r="R594" i="1"/>
  <c r="T594" i="1" s="1"/>
  <c r="V594" i="1" s="1"/>
  <c r="R579" i="1"/>
  <c r="T579" i="1" s="1"/>
  <c r="V579" i="1" s="1"/>
  <c r="R563" i="1"/>
  <c r="T563" i="1" s="1"/>
  <c r="V563" i="1" s="1"/>
  <c r="R529" i="1"/>
  <c r="R509" i="1"/>
  <c r="T509" i="1" s="1"/>
  <c r="V509" i="1" s="1"/>
  <c r="R539" i="1"/>
  <c r="T539" i="1" s="1"/>
  <c r="V539" i="1" s="1"/>
  <c r="R481" i="1"/>
  <c r="T481" i="1" s="1"/>
  <c r="V481" i="1" s="1"/>
  <c r="R561" i="1"/>
  <c r="T561" i="1" s="1"/>
  <c r="V561" i="1" s="1"/>
  <c r="R593" i="1"/>
  <c r="T593" i="1" s="1"/>
  <c r="V593" i="1" s="1"/>
  <c r="R502" i="1"/>
  <c r="T502" i="1" s="1"/>
  <c r="V502" i="1" s="1"/>
  <c r="R519" i="1"/>
  <c r="T519" i="1" s="1"/>
  <c r="V519" i="1" s="1"/>
  <c r="R468" i="1"/>
  <c r="T468" i="1" s="1"/>
  <c r="V468" i="1" s="1"/>
  <c r="R452" i="1"/>
  <c r="T452" i="1" s="1"/>
  <c r="V452" i="1" s="1"/>
  <c r="R402" i="1"/>
  <c r="R458" i="1"/>
  <c r="T458" i="1" s="1"/>
  <c r="V458" i="1" s="1"/>
  <c r="R351" i="1"/>
  <c r="T351" i="1" s="1"/>
  <c r="V351" i="1" s="1"/>
  <c r="R380" i="1"/>
  <c r="T380" i="1" s="1"/>
  <c r="V380" i="1" s="1"/>
  <c r="R381" i="1"/>
  <c r="T381" i="1" s="1"/>
  <c r="V381" i="1" s="1"/>
  <c r="R308" i="1"/>
  <c r="T308" i="1" s="1"/>
  <c r="V308" i="1" s="1"/>
  <c r="R292" i="1"/>
  <c r="T292" i="1" s="1"/>
  <c r="V292" i="1" s="1"/>
  <c r="R423" i="1"/>
  <c r="T423" i="1" s="1"/>
  <c r="V423" i="1" s="1"/>
  <c r="R328" i="1"/>
  <c r="T328" i="1" s="1"/>
  <c r="V328" i="1" s="1"/>
  <c r="R321" i="1"/>
  <c r="T321" i="1" s="1"/>
  <c r="V321" i="1" s="1"/>
  <c r="R226" i="1"/>
  <c r="T226" i="1" s="1"/>
  <c r="V226" i="1" s="1"/>
  <c r="R210" i="1"/>
  <c r="T210" i="1" s="1"/>
  <c r="V210" i="1" s="1"/>
  <c r="R225" i="1"/>
  <c r="T225" i="1" s="1"/>
  <c r="V225" i="1" s="1"/>
  <c r="R209" i="1"/>
  <c r="T209" i="1" s="1"/>
  <c r="V209" i="1" s="1"/>
  <c r="R232" i="1"/>
  <c r="T232" i="1" s="1"/>
  <c r="V232" i="1" s="1"/>
  <c r="R314" i="1"/>
  <c r="T314" i="1" s="1"/>
  <c r="V314" i="1" s="1"/>
  <c r="R167" i="1"/>
  <c r="T167" i="1" s="1"/>
  <c r="V167" i="1" s="1"/>
  <c r="R212" i="1"/>
  <c r="T212" i="1" s="1"/>
  <c r="V212" i="1" s="1"/>
  <c r="R220" i="1"/>
  <c r="T220" i="1" s="1"/>
  <c r="V220" i="1" s="1"/>
  <c r="R99" i="1"/>
  <c r="T99" i="1" s="1"/>
  <c r="V99" i="1" s="1"/>
  <c r="R83" i="1"/>
  <c r="T83" i="1" s="1"/>
  <c r="V83" i="1" s="1"/>
  <c r="R121" i="1"/>
  <c r="T121" i="1" s="1"/>
  <c r="V121" i="1" s="1"/>
  <c r="R200" i="1"/>
  <c r="T200" i="1" s="1"/>
  <c r="V200" i="1" s="1"/>
  <c r="R93" i="1"/>
  <c r="T93" i="1" s="1"/>
  <c r="V93" i="1" s="1"/>
  <c r="R124" i="1"/>
  <c r="T124" i="1" s="1"/>
  <c r="V124" i="1" s="1"/>
  <c r="R159" i="1"/>
  <c r="T159" i="1" s="1"/>
  <c r="V159" i="1" s="1"/>
  <c r="R298" i="1"/>
  <c r="T298" i="1" s="1"/>
  <c r="V298" i="1" s="1"/>
  <c r="R150" i="1"/>
  <c r="T150" i="1" s="1"/>
  <c r="V150" i="1" s="1"/>
  <c r="R195" i="1"/>
  <c r="T195" i="1" s="1"/>
  <c r="V195" i="1" s="1"/>
  <c r="R75" i="1"/>
  <c r="T75" i="1" s="1"/>
  <c r="V75" i="1" s="1"/>
  <c r="R151" i="1"/>
  <c r="T151" i="1" s="1"/>
  <c r="V151" i="1" s="1"/>
  <c r="R44" i="1"/>
  <c r="T44" i="1" s="1"/>
  <c r="V44" i="1" s="1"/>
  <c r="R38" i="1"/>
  <c r="T38" i="1" s="1"/>
  <c r="V38" i="1" s="1"/>
  <c r="R98" i="1"/>
  <c r="T98" i="1" s="1"/>
  <c r="V98" i="1" s="1"/>
  <c r="R28" i="1"/>
  <c r="T28" i="1" s="1"/>
  <c r="V28" i="1" s="1"/>
  <c r="R116" i="1"/>
  <c r="T116" i="1" s="1"/>
  <c r="V116" i="1" s="1"/>
  <c r="R5" i="1"/>
  <c r="T5" i="1" s="1"/>
  <c r="V5" i="1" s="1"/>
  <c r="R78" i="1"/>
  <c r="T78" i="1" s="1"/>
  <c r="V78" i="1" s="1"/>
  <c r="R62" i="1"/>
  <c r="T62" i="1" s="1"/>
  <c r="V62" i="1" s="1"/>
  <c r="R403" i="1"/>
  <c r="T403" i="1" s="1"/>
  <c r="V403" i="1" s="1"/>
  <c r="R400" i="1"/>
  <c r="T400" i="1" s="1"/>
  <c r="V400" i="1" s="1"/>
  <c r="R409" i="1"/>
  <c r="T409" i="1" s="1"/>
  <c r="V409" i="1" s="1"/>
  <c r="R323" i="1"/>
  <c r="T323" i="1" s="1"/>
  <c r="V323" i="1" s="1"/>
  <c r="R307" i="1"/>
  <c r="T307" i="1" s="1"/>
  <c r="V307" i="1" s="1"/>
  <c r="R291" i="1"/>
  <c r="T291" i="1" s="1"/>
  <c r="V291" i="1" s="1"/>
  <c r="R362" i="1"/>
  <c r="T362" i="1" s="1"/>
  <c r="V362" i="1" s="1"/>
  <c r="R317" i="1"/>
  <c r="T317" i="1" s="1"/>
  <c r="V317" i="1" s="1"/>
  <c r="R270" i="1"/>
  <c r="R398" i="1"/>
  <c r="T398" i="1" s="1"/>
  <c r="V398" i="1" s="1"/>
  <c r="R193" i="1"/>
  <c r="T193" i="1" s="1"/>
  <c r="V193" i="1" s="1"/>
  <c r="R177" i="1"/>
  <c r="T177" i="1" s="1"/>
  <c r="V177" i="1" s="1"/>
  <c r="R277" i="1"/>
  <c r="T277" i="1" s="1"/>
  <c r="V277" i="1" s="1"/>
  <c r="R268" i="1"/>
  <c r="T268" i="1" s="1"/>
  <c r="V268" i="1" s="1"/>
  <c r="R108" i="1"/>
  <c r="T108" i="1" s="1"/>
  <c r="V108" i="1" s="1"/>
  <c r="R92" i="1"/>
  <c r="R16" i="1"/>
  <c r="T16" i="1" s="1"/>
  <c r="V16" i="1" s="1"/>
  <c r="R196" i="1"/>
  <c r="T196" i="1" s="1"/>
  <c r="V196" i="1" s="1"/>
  <c r="R123" i="1"/>
  <c r="T123" i="1" s="1"/>
  <c r="V123" i="1" s="1"/>
  <c r="R138" i="1"/>
  <c r="T138" i="1" s="1"/>
  <c r="V138" i="1" s="1"/>
  <c r="R94" i="1"/>
  <c r="T94" i="1" s="1"/>
  <c r="V94" i="1" s="1"/>
  <c r="R120" i="1"/>
  <c r="T120" i="1" s="1"/>
  <c r="V120" i="1" s="1"/>
  <c r="R148" i="1"/>
  <c r="T148" i="1" s="1"/>
  <c r="V148" i="1" s="1"/>
  <c r="R50" i="1"/>
  <c r="T50" i="1" s="1"/>
  <c r="V50" i="1" s="1"/>
  <c r="R14" i="1"/>
  <c r="T14" i="1" s="1"/>
  <c r="V14" i="1" s="1"/>
  <c r="R36" i="1"/>
  <c r="T36" i="1" s="1"/>
  <c r="V36" i="1" s="1"/>
  <c r="R355" i="1"/>
  <c r="T355" i="1" s="1"/>
  <c r="V355" i="1" s="1"/>
  <c r="R305" i="1"/>
  <c r="T305" i="1" s="1"/>
  <c r="V305" i="1" s="1"/>
  <c r="R282" i="1"/>
  <c r="T282" i="1" s="1"/>
  <c r="V282" i="1" s="1"/>
  <c r="R236" i="1"/>
  <c r="T236" i="1" s="1"/>
  <c r="V236" i="1" s="1"/>
  <c r="R233" i="1"/>
  <c r="T233" i="1" s="1"/>
  <c r="V233" i="1" s="1"/>
  <c r="R217" i="1"/>
  <c r="T217" i="1" s="1"/>
  <c r="V217" i="1" s="1"/>
  <c r="R262" i="1"/>
  <c r="T262" i="1" s="1"/>
  <c r="V262" i="1" s="1"/>
  <c r="R204" i="1"/>
  <c r="T204" i="1" s="1"/>
  <c r="V204" i="1" s="1"/>
  <c r="R235" i="1"/>
  <c r="T235" i="1" s="1"/>
  <c r="V235" i="1" s="1"/>
  <c r="R263" i="1"/>
  <c r="T263" i="1" s="1"/>
  <c r="V263" i="1" s="1"/>
  <c r="R91" i="1"/>
  <c r="T91" i="1" s="1"/>
  <c r="V91" i="1" s="1"/>
  <c r="R284" i="1"/>
  <c r="T284" i="1" s="1"/>
  <c r="V284" i="1" s="1"/>
  <c r="R171" i="1"/>
  <c r="T171" i="1" s="1"/>
  <c r="V171" i="1" s="1"/>
  <c r="R67" i="1"/>
  <c r="T67" i="1" s="1"/>
  <c r="V67" i="1" s="1"/>
  <c r="R52" i="1"/>
  <c r="T52" i="1" s="1"/>
  <c r="V52" i="1" s="1"/>
  <c r="R122" i="1"/>
  <c r="T122" i="1" s="1"/>
  <c r="V122" i="1" s="1"/>
  <c r="R136" i="1"/>
  <c r="T136" i="1" s="1"/>
  <c r="V136" i="1" s="1"/>
  <c r="R42" i="1"/>
  <c r="T42" i="1" s="1"/>
  <c r="V42" i="1" s="1"/>
  <c r="R549" i="1"/>
  <c r="T549" i="1" s="1"/>
  <c r="V549" i="1" s="1"/>
  <c r="R569" i="1"/>
  <c r="T569" i="1" s="1"/>
  <c r="V569" i="1" s="1"/>
  <c r="R584" i="1"/>
  <c r="T584" i="1" s="1"/>
  <c r="V584" i="1" s="1"/>
  <c r="R540" i="1"/>
  <c r="T540" i="1" s="1"/>
  <c r="V540" i="1" s="1"/>
  <c r="R512" i="1"/>
  <c r="T512" i="1" s="1"/>
  <c r="V512" i="1" s="1"/>
  <c r="R572" i="1"/>
  <c r="T572" i="1" s="1"/>
  <c r="V572" i="1" s="1"/>
  <c r="R557" i="1"/>
  <c r="T557" i="1" s="1"/>
  <c r="V557" i="1" s="1"/>
  <c r="R492" i="1"/>
  <c r="T492" i="1" s="1"/>
  <c r="V492" i="1" s="1"/>
  <c r="R556" i="1"/>
  <c r="T556" i="1" s="1"/>
  <c r="V556" i="1" s="1"/>
  <c r="R434" i="1"/>
  <c r="T434" i="1" s="1"/>
  <c r="V434" i="1" s="1"/>
  <c r="R401" i="1"/>
  <c r="T401" i="1" s="1"/>
  <c r="V401" i="1" s="1"/>
  <c r="R350" i="1"/>
  <c r="R357" i="1"/>
  <c r="T357" i="1" s="1"/>
  <c r="V357" i="1" s="1"/>
  <c r="R426" i="1"/>
  <c r="T426" i="1" s="1"/>
  <c r="V426" i="1" s="1"/>
  <c r="R319" i="1"/>
  <c r="T319" i="1" s="1"/>
  <c r="V319" i="1" s="1"/>
  <c r="R303" i="1"/>
  <c r="T303" i="1" s="1"/>
  <c r="V303" i="1" s="1"/>
  <c r="R287" i="1"/>
  <c r="T287" i="1" s="1"/>
  <c r="V287" i="1" s="1"/>
  <c r="R273" i="1"/>
  <c r="T273" i="1" s="1"/>
  <c r="V273" i="1" s="1"/>
  <c r="R309" i="1"/>
  <c r="T309" i="1" s="1"/>
  <c r="V309" i="1" s="1"/>
  <c r="R290" i="1"/>
  <c r="T290" i="1" s="1"/>
  <c r="V290" i="1" s="1"/>
  <c r="R294" i="1"/>
  <c r="T294" i="1" s="1"/>
  <c r="V294" i="1" s="1"/>
  <c r="R302" i="1"/>
  <c r="T302" i="1" s="1"/>
  <c r="V302" i="1" s="1"/>
  <c r="R189" i="1"/>
  <c r="T189" i="1" s="1"/>
  <c r="V189" i="1" s="1"/>
  <c r="R173" i="1"/>
  <c r="T173" i="1" s="1"/>
  <c r="V173" i="1" s="1"/>
  <c r="R387" i="1"/>
  <c r="T387" i="1" s="1"/>
  <c r="V387" i="1" s="1"/>
  <c r="R322" i="1"/>
  <c r="T322" i="1" s="1"/>
  <c r="V322" i="1" s="1"/>
  <c r="R203" i="1"/>
  <c r="T203" i="1" s="1"/>
  <c r="V203" i="1" s="1"/>
  <c r="R257" i="1"/>
  <c r="T257" i="1" s="1"/>
  <c r="V257" i="1" s="1"/>
  <c r="R104" i="1"/>
  <c r="T104" i="1" s="1"/>
  <c r="V104" i="1" s="1"/>
  <c r="R88" i="1"/>
  <c r="T88" i="1" s="1"/>
  <c r="V88" i="1" s="1"/>
  <c r="R182" i="1"/>
  <c r="T182" i="1" s="1"/>
  <c r="V182" i="1" s="1"/>
  <c r="R163" i="1"/>
  <c r="T163" i="1" s="1"/>
  <c r="V163" i="1" s="1"/>
  <c r="R145" i="1"/>
  <c r="T145" i="1" s="1"/>
  <c r="V145" i="1" s="1"/>
  <c r="R117" i="1"/>
  <c r="T117" i="1" s="1"/>
  <c r="V117" i="1" s="1"/>
  <c r="R164" i="1"/>
  <c r="T164" i="1" s="1"/>
  <c r="V164" i="1" s="1"/>
  <c r="R82" i="1"/>
  <c r="T82" i="1" s="1"/>
  <c r="V82" i="1" s="1"/>
  <c r="R180" i="1"/>
  <c r="T180" i="1" s="1"/>
  <c r="V180" i="1" s="1"/>
  <c r="R147" i="1"/>
  <c r="T147" i="1" s="1"/>
  <c r="V147" i="1" s="1"/>
  <c r="R114" i="1"/>
  <c r="T114" i="1" s="1"/>
  <c r="V114" i="1" s="1"/>
  <c r="R21" i="1"/>
  <c r="T21" i="1" s="1"/>
  <c r="V21" i="1" s="1"/>
  <c r="R7" i="1"/>
  <c r="T7" i="1" s="1"/>
  <c r="V7" i="1" s="1"/>
  <c r="S424" i="1" l="1"/>
  <c r="S548" i="1"/>
  <c r="S586" i="1"/>
  <c r="S590" i="1"/>
  <c r="S361" i="1"/>
  <c r="T280" i="1"/>
  <c r="V280" i="1" s="1"/>
  <c r="T602" i="1"/>
  <c r="V602" i="1" s="1"/>
  <c r="T316" i="1"/>
  <c r="V316" i="1" s="1"/>
  <c r="T529" i="1"/>
  <c r="V529" i="1" s="1"/>
  <c r="T219" i="1"/>
  <c r="V219" i="1" s="1"/>
  <c r="T24" i="1"/>
  <c r="T344" i="1"/>
  <c r="V344" i="1" s="1"/>
  <c r="T40" i="1"/>
  <c r="V40" i="1" s="1"/>
  <c r="T456" i="1"/>
  <c r="V456" i="1" s="1"/>
  <c r="T275" i="1"/>
  <c r="V275" i="1" s="1"/>
  <c r="T370" i="1"/>
  <c r="T32" i="1"/>
  <c r="V32" i="1" s="1"/>
  <c r="T402" i="1"/>
  <c r="V402" i="1" s="1"/>
  <c r="T186" i="1"/>
  <c r="V186" i="1" s="1"/>
  <c r="T169" i="1"/>
  <c r="V169" i="1" s="1"/>
  <c r="T258" i="1"/>
  <c r="V258" i="1" s="1"/>
  <c r="T535" i="1"/>
  <c r="T496" i="1"/>
  <c r="V496" i="1" s="1"/>
  <c r="T224" i="1"/>
  <c r="T498" i="1"/>
  <c r="V498" i="1" s="1"/>
  <c r="T237" i="1"/>
  <c r="V237" i="1" s="1"/>
  <c r="T135" i="1"/>
  <c r="V135" i="1" s="1"/>
  <c r="T364" i="1"/>
  <c r="V364" i="1" s="1"/>
  <c r="T506" i="1"/>
  <c r="V506" i="1" s="1"/>
  <c r="T372" i="1"/>
  <c r="V372" i="1" s="1"/>
  <c r="T96" i="1"/>
  <c r="V96" i="1" s="1"/>
  <c r="T350" i="1"/>
  <c r="V350" i="1" s="1"/>
  <c r="T491" i="1"/>
  <c r="V491" i="1" s="1"/>
  <c r="T168" i="1"/>
  <c r="V168" i="1" s="1"/>
  <c r="T338" i="1"/>
  <c r="V338" i="1" s="1"/>
  <c r="T505" i="1"/>
  <c r="V505" i="1" s="1"/>
  <c r="T601" i="1"/>
  <c r="V601" i="1" s="1"/>
  <c r="T270" i="1"/>
  <c r="V270" i="1" s="1"/>
  <c r="T208" i="1"/>
  <c r="V208" i="1" s="1"/>
  <c r="T441" i="1"/>
  <c r="V441" i="1" s="1"/>
  <c r="T523" i="1"/>
  <c r="V523" i="1" s="1"/>
  <c r="T300" i="1"/>
  <c r="T158" i="1"/>
  <c r="V158" i="1" s="1"/>
  <c r="T337" i="1"/>
  <c r="V337" i="1" s="1"/>
  <c r="T4" i="1"/>
  <c r="V4" i="1" s="1"/>
  <c r="T597" i="1"/>
  <c r="V597" i="1" s="1"/>
  <c r="T425" i="1"/>
  <c r="V425" i="1" s="1"/>
  <c r="T412" i="1"/>
  <c r="V412" i="1" s="1"/>
  <c r="T469" i="1"/>
  <c r="V469" i="1" s="1"/>
  <c r="T259" i="1"/>
  <c r="T445" i="1"/>
  <c r="V445" i="1" s="1"/>
  <c r="T276" i="1"/>
  <c r="V276" i="1" s="1"/>
  <c r="T211" i="1"/>
  <c r="V211" i="1" s="1"/>
  <c r="T142" i="1"/>
  <c r="V142" i="1" s="1"/>
  <c r="T474" i="1"/>
  <c r="V474" i="1" s="1"/>
  <c r="T97" i="1"/>
  <c r="V97" i="1" s="1"/>
  <c r="T574" i="1"/>
  <c r="T478" i="1"/>
  <c r="V478" i="1" s="1"/>
  <c r="T566" i="1"/>
  <c r="V566" i="1" s="1"/>
  <c r="T603" i="1"/>
  <c r="V603" i="1" s="1"/>
  <c r="T207" i="1"/>
  <c r="V207" i="1" s="1"/>
  <c r="T57" i="1"/>
  <c r="V57" i="1" s="1"/>
  <c r="T411" i="1"/>
  <c r="V411" i="1" s="1"/>
  <c r="T433" i="1"/>
  <c r="T144" i="1"/>
  <c r="V144" i="1" s="1"/>
  <c r="T418" i="1"/>
  <c r="V418" i="1" s="1"/>
  <c r="T33" i="1"/>
  <c r="V33" i="1" s="1"/>
  <c r="T41" i="1"/>
  <c r="T342" i="1"/>
  <c r="V342" i="1" s="1"/>
  <c r="T444" i="1"/>
  <c r="V444" i="1" s="1"/>
  <c r="T575" i="1"/>
  <c r="V575" i="1" s="1"/>
  <c r="T92" i="1"/>
  <c r="T201" i="1"/>
  <c r="T149" i="1"/>
  <c r="T363" i="1"/>
  <c r="V363" i="1" s="1"/>
  <c r="T81" i="1"/>
  <c r="V81" i="1" s="1"/>
  <c r="T528" i="1"/>
  <c r="V528" i="1" s="1"/>
  <c r="T511" i="1"/>
  <c r="V511" i="1" s="1"/>
  <c r="T578" i="1"/>
  <c r="V578" i="1" s="1"/>
  <c r="T419" i="1"/>
  <c r="T296" i="1"/>
  <c r="V296" i="1" s="1"/>
  <c r="T72" i="1"/>
  <c r="V72" i="1" s="1"/>
  <c r="T279" i="1"/>
  <c r="V279" i="1" s="1"/>
  <c r="T595" i="1"/>
  <c r="V595" i="1" s="1"/>
  <c r="T582" i="1"/>
  <c r="S9" i="1"/>
  <c r="S213" i="1"/>
  <c r="S109" i="1"/>
  <c r="S99" i="1"/>
  <c r="S13" i="1"/>
  <c r="S513" i="1"/>
  <c r="S378" i="1"/>
  <c r="S127" i="1"/>
  <c r="S531" i="1"/>
  <c r="S333" i="1"/>
  <c r="S308" i="1"/>
  <c r="S466" i="1"/>
  <c r="S383" i="1"/>
  <c r="S134" i="1"/>
  <c r="S497" i="1"/>
  <c r="S74" i="1"/>
  <c r="S374" i="1"/>
  <c r="S330" i="1"/>
  <c r="S332" i="1"/>
  <c r="S133" i="1"/>
  <c r="S222" i="1"/>
  <c r="S39" i="1"/>
  <c r="S251" i="1"/>
  <c r="S43" i="1"/>
  <c r="S52" i="1"/>
  <c r="S431" i="1"/>
  <c r="S501" i="1"/>
  <c r="S120" i="1"/>
  <c r="S25" i="1"/>
  <c r="S325" i="1"/>
  <c r="S181" i="1"/>
  <c r="S271" i="1"/>
  <c r="S404" i="1"/>
  <c r="S17" i="1"/>
  <c r="S118" i="1"/>
  <c r="S254" i="1"/>
  <c r="S265" i="1"/>
  <c r="S437" i="1"/>
  <c r="S399" i="1"/>
  <c r="S194" i="1"/>
  <c r="S515" i="1"/>
  <c r="S290" i="1"/>
  <c r="S549" i="1"/>
  <c r="S352" i="1"/>
  <c r="S544" i="1"/>
  <c r="S438" i="1"/>
  <c r="S27" i="1"/>
  <c r="S381" i="1"/>
  <c r="S422" i="1"/>
  <c r="S246" i="1"/>
  <c r="S375" i="1"/>
  <c r="S346" i="1"/>
  <c r="S183" i="1"/>
  <c r="S282" i="1"/>
  <c r="S435" i="1"/>
  <c r="S521" i="1"/>
  <c r="S362" i="1"/>
  <c r="S58" i="1"/>
  <c r="S524" i="1"/>
  <c r="S78" i="1"/>
  <c r="S31" i="1"/>
  <c r="S593" i="1"/>
  <c r="S187" i="1"/>
  <c r="S102" i="1"/>
  <c r="S14" i="1"/>
  <c r="S414" i="1"/>
  <c r="S365" i="1"/>
  <c r="S274" i="1"/>
  <c r="S294" i="1"/>
  <c r="S137" i="1"/>
  <c r="S343" i="1"/>
  <c r="S155" i="1"/>
  <c r="S417" i="1"/>
  <c r="S63" i="1"/>
  <c r="S310" i="1"/>
  <c r="S324" i="1"/>
  <c r="S151" i="1"/>
  <c r="S228" i="1"/>
  <c r="S230" i="1"/>
  <c r="S273" i="1"/>
  <c r="S507" i="1"/>
  <c r="S94" i="1"/>
  <c r="S268" i="1"/>
  <c r="S503" i="1"/>
  <c r="S245" i="1"/>
  <c r="S244" i="1"/>
  <c r="S569" i="1"/>
  <c r="S517" i="1"/>
  <c r="S427" i="1"/>
  <c r="S160" i="1"/>
  <c r="S281" i="1"/>
  <c r="S450" i="1"/>
  <c r="S295" i="1"/>
  <c r="S368" i="1"/>
  <c r="S527" i="1"/>
  <c r="S380" i="1"/>
  <c r="S223" i="1"/>
  <c r="S393" i="1"/>
  <c r="S204" i="1"/>
  <c r="S253" i="1"/>
  <c r="S516" i="1"/>
  <c r="S277" i="1"/>
  <c r="S77" i="1"/>
  <c r="S240" i="1"/>
  <c r="S495" i="1"/>
  <c r="S546" i="1"/>
  <c r="S75" i="1"/>
  <c r="S226" i="1"/>
  <c r="S382" i="1"/>
  <c r="S238" i="1"/>
  <c r="S359" i="1"/>
  <c r="S42" i="1"/>
  <c r="S117" i="1"/>
  <c r="S303" i="1"/>
  <c r="S492" i="1"/>
  <c r="S262" i="1"/>
  <c r="S570" i="1"/>
  <c r="S514" i="1"/>
  <c r="S177" i="1"/>
  <c r="S360" i="1"/>
  <c r="S358" i="1"/>
  <c r="S191" i="1"/>
  <c r="S565" i="1"/>
  <c r="S104" i="1"/>
  <c r="S91" i="1"/>
  <c r="S499" i="1"/>
  <c r="S56" i="1"/>
  <c r="S459" i="1"/>
  <c r="S143" i="1"/>
  <c r="S256" i="1"/>
  <c r="S484" i="1"/>
  <c r="S98" i="1"/>
  <c r="S80" i="1"/>
  <c r="S457" i="1"/>
  <c r="S581" i="1"/>
  <c r="S220" i="1"/>
  <c r="S390" i="1"/>
  <c r="S145" i="1"/>
  <c r="S319" i="1"/>
  <c r="S494" i="1"/>
  <c r="S128" i="1"/>
  <c r="S261" i="1"/>
  <c r="S193" i="1"/>
  <c r="S71" i="1"/>
  <c r="S37" i="1"/>
  <c r="S162" i="1"/>
  <c r="S327" i="1"/>
  <c r="S421" i="1"/>
  <c r="S328" i="1"/>
  <c r="S349" i="1"/>
  <c r="S227" i="1"/>
  <c r="S430" i="1"/>
  <c r="S15" i="1"/>
  <c r="S163" i="1"/>
  <c r="S233" i="1"/>
  <c r="S588" i="1"/>
  <c r="S176" i="1"/>
  <c r="S405" i="1"/>
  <c r="S388" i="1"/>
  <c r="S11" i="1"/>
  <c r="S196" i="1"/>
  <c r="S398" i="1"/>
  <c r="S172" i="1"/>
  <c r="S206" i="1"/>
  <c r="S463" i="1"/>
  <c r="S53" i="1"/>
  <c r="S482" i="1"/>
  <c r="S192" i="1"/>
  <c r="S384" i="1"/>
  <c r="S298" i="1"/>
  <c r="S167" i="1"/>
  <c r="S161" i="1"/>
  <c r="S476" i="1"/>
  <c r="S598" i="1"/>
  <c r="S231" i="1"/>
  <c r="S12" i="1"/>
  <c r="S512" i="1"/>
  <c r="S493" i="1"/>
  <c r="S131" i="1"/>
  <c r="S301" i="1"/>
  <c r="S30" i="1"/>
  <c r="S536" i="1"/>
  <c r="S46" i="1"/>
  <c r="S472" i="1"/>
  <c r="S558" i="1"/>
  <c r="S205" i="1"/>
  <c r="S54" i="1"/>
  <c r="S34" i="1"/>
  <c r="S534" i="1"/>
  <c r="S21" i="1"/>
  <c r="S426" i="1"/>
  <c r="S540" i="1"/>
  <c r="S446" i="1"/>
  <c r="S554" i="1"/>
  <c r="S199" i="1"/>
  <c r="S347" i="1"/>
  <c r="S508" i="1"/>
  <c r="S73" i="1"/>
  <c r="S139" i="1"/>
  <c r="S568" i="1"/>
  <c r="S156" i="1"/>
  <c r="S329" i="1"/>
  <c r="S345" i="1"/>
  <c r="S269" i="1"/>
  <c r="S407" i="1"/>
  <c r="S460" i="1"/>
  <c r="S19" i="1"/>
  <c r="S124" i="1"/>
  <c r="S178" i="1"/>
  <c r="S552" i="1"/>
  <c r="S2" i="1"/>
  <c r="S239" i="1"/>
  <c r="S600" i="1"/>
  <c r="S114" i="1"/>
  <c r="S88" i="1"/>
  <c r="S302" i="1"/>
  <c r="S284" i="1"/>
  <c r="S218" i="1"/>
  <c r="S480" i="1"/>
  <c r="S550" i="1"/>
  <c r="S467" i="1"/>
  <c r="S372" i="1" l="1"/>
  <c r="S574" i="1"/>
  <c r="V574" i="1"/>
  <c r="S535" i="1"/>
  <c r="V535" i="1"/>
  <c r="S224" i="1"/>
  <c r="V224" i="1"/>
  <c r="S602" i="1"/>
  <c r="S419" i="1"/>
  <c r="V419" i="1"/>
  <c r="S41" i="1"/>
  <c r="V41" i="1"/>
  <c r="S92" i="1"/>
  <c r="V92" i="1"/>
  <c r="S24" i="1"/>
  <c r="V24" i="1"/>
  <c r="S300" i="1"/>
  <c r="V300" i="1"/>
  <c r="S433" i="1"/>
  <c r="V433" i="1"/>
  <c r="S370" i="1"/>
  <c r="V370" i="1"/>
  <c r="S149" i="1"/>
  <c r="V149" i="1"/>
  <c r="S259" i="1"/>
  <c r="V259" i="1"/>
  <c r="S338" i="1"/>
  <c r="S40" i="1"/>
  <c r="S582" i="1"/>
  <c r="V582" i="1"/>
  <c r="S201" i="1"/>
  <c r="V201" i="1"/>
  <c r="S275" i="1"/>
  <c r="S418" i="1"/>
  <c r="S276" i="1"/>
  <c r="S601" i="1"/>
  <c r="S81" i="1"/>
  <c r="S456" i="1"/>
  <c r="S505" i="1"/>
  <c r="S168" i="1"/>
  <c r="S158" i="1"/>
  <c r="S528" i="1"/>
  <c r="S523" i="1"/>
  <c r="S511" i="1"/>
  <c r="S279" i="1"/>
  <c r="S33" i="1"/>
  <c r="S506" i="1"/>
  <c r="S445" i="1"/>
  <c r="S597" i="1"/>
  <c r="S135" i="1"/>
  <c r="S96" i="1"/>
  <c r="S425" i="1"/>
  <c r="S207" i="1"/>
  <c r="S496" i="1"/>
  <c r="S4" i="1"/>
  <c r="S142" i="1"/>
  <c r="S211" i="1"/>
  <c r="S280" i="1"/>
  <c r="S72" i="1"/>
  <c r="S566" i="1"/>
  <c r="S441" i="1"/>
  <c r="S474" i="1"/>
  <c r="S575" i="1"/>
  <c r="S32" i="1"/>
  <c r="S342" i="1"/>
  <c r="S364" i="1"/>
  <c r="S444" i="1"/>
  <c r="S337" i="1"/>
  <c r="S491" i="1"/>
  <c r="S363" i="1"/>
  <c r="S442" i="1"/>
  <c r="S47" i="1"/>
  <c r="S387" i="1"/>
  <c r="S454" i="1"/>
  <c r="S452" i="1"/>
  <c r="S195" i="1"/>
  <c r="S351" i="1"/>
  <c r="S341" i="1"/>
  <c r="S278" i="1"/>
  <c r="S198" i="1"/>
  <c r="S580" i="1"/>
  <c r="S519" i="1"/>
  <c r="S350" i="1"/>
  <c r="S526" i="1"/>
  <c r="S367" i="1"/>
  <c r="S289" i="1"/>
  <c r="S311" i="1"/>
  <c r="S188" i="1"/>
  <c r="S235" i="1"/>
  <c r="S420" i="1"/>
  <c r="S62" i="1"/>
  <c r="S165" i="1"/>
  <c r="S578" i="1"/>
  <c r="S312" i="1"/>
  <c r="S141" i="1"/>
  <c r="S103" i="1"/>
  <c r="S121" i="1"/>
  <c r="S208" i="1"/>
  <c r="S323" i="1"/>
  <c r="S186" i="1"/>
  <c r="S402" i="1"/>
  <c r="S83" i="1"/>
  <c r="S179" i="1"/>
  <c r="S434" i="1"/>
  <c r="S585" i="1"/>
  <c r="S557" i="1"/>
  <c r="S409" i="1"/>
  <c r="S110" i="1"/>
  <c r="S236" i="1"/>
  <c r="S576" i="1"/>
  <c r="S522" i="1"/>
  <c r="S354" i="1"/>
  <c r="S214" i="1"/>
  <c r="S567" i="1"/>
  <c r="S122" i="1"/>
  <c r="S573" i="1"/>
  <c r="S471" i="1"/>
  <c r="S389" i="1"/>
  <c r="S543" i="1"/>
  <c r="S241" i="1"/>
  <c r="S152" i="1"/>
  <c r="S556" i="1"/>
  <c r="S283" i="1"/>
  <c r="S5" i="1"/>
  <c r="S391" i="1"/>
  <c r="S545" i="1"/>
  <c r="S100" i="1"/>
  <c r="S504" i="1"/>
  <c r="S296" i="1"/>
  <c r="S288" i="1"/>
  <c r="S487" i="1"/>
  <c r="S579" i="1"/>
  <c r="S592" i="1"/>
  <c r="S28" i="1"/>
  <c r="S93" i="1"/>
  <c r="S584" i="1"/>
  <c r="S106" i="1"/>
  <c r="S68" i="1"/>
  <c r="S470" i="1"/>
  <c r="S541" i="1"/>
  <c r="S599" i="1"/>
  <c r="S170" i="1"/>
  <c r="S82" i="1"/>
  <c r="S140" i="1"/>
  <c r="S190" i="1"/>
  <c r="S252" i="1"/>
  <c r="S257" i="1"/>
  <c r="S353" i="1"/>
  <c r="S498" i="1"/>
  <c r="S477" i="1"/>
  <c r="S182" i="1"/>
  <c r="S591" i="1"/>
  <c r="S126" i="1"/>
  <c r="S408" i="1"/>
  <c r="S321" i="1"/>
  <c r="S112" i="1"/>
  <c r="S166" i="1"/>
  <c r="S180" i="1"/>
  <c r="S373" i="1"/>
  <c r="S20" i="1"/>
  <c r="S70" i="1"/>
  <c r="S483" i="1"/>
  <c r="S200" i="1"/>
  <c r="S144" i="1"/>
  <c r="S101" i="1"/>
  <c r="S320" i="1"/>
  <c r="S36" i="1"/>
  <c r="S293" i="1"/>
  <c r="S85" i="1"/>
  <c r="S234" i="1"/>
  <c r="S429" i="1"/>
  <c r="S148" i="1"/>
  <c r="S305" i="1"/>
  <c r="S348" i="1"/>
  <c r="S23" i="1"/>
  <c r="S258" i="1"/>
  <c r="S272" i="1"/>
  <c r="S316" i="1"/>
  <c r="S318" i="1"/>
  <c r="S377" i="1"/>
  <c r="S18" i="1"/>
  <c r="S215" i="1"/>
  <c r="S376" i="1"/>
  <c r="S532" i="1"/>
  <c r="S315" i="1"/>
  <c r="S263" i="1"/>
  <c r="S410" i="1"/>
  <c r="S502" i="1"/>
  <c r="S107" i="1"/>
  <c r="S132" i="1"/>
  <c r="S334" i="1"/>
  <c r="S469" i="1"/>
  <c r="S443" i="1"/>
  <c r="S260" i="1"/>
  <c r="S562" i="1"/>
  <c r="S175" i="1"/>
  <c r="S464" i="1"/>
  <c r="S344" i="1"/>
  <c r="S16" i="1"/>
  <c r="S509" i="1"/>
  <c r="S458" i="1"/>
  <c r="S479" i="1"/>
  <c r="S436" i="1"/>
  <c r="S90" i="1"/>
  <c r="S415" i="1"/>
  <c r="S50" i="1"/>
  <c r="S26" i="1"/>
  <c r="S307" i="1"/>
  <c r="S396" i="1"/>
  <c r="S403" i="1"/>
  <c r="S551" i="1"/>
  <c r="S229" i="1"/>
  <c r="S105" i="1"/>
  <c r="S297" i="1"/>
  <c r="S86" i="1"/>
  <c r="S386" i="1"/>
  <c r="S299" i="1"/>
  <c r="S243" i="1"/>
  <c r="S455" i="1"/>
  <c r="S564" i="1"/>
  <c r="S413" i="1"/>
  <c r="S356" i="1"/>
  <c r="S123" i="1"/>
  <c r="S57" i="1"/>
  <c r="S8" i="1"/>
  <c r="S285" i="1"/>
  <c r="S248" i="1"/>
  <c r="S66" i="1"/>
  <c r="S577" i="1"/>
  <c r="S596" i="1"/>
  <c r="S10" i="1"/>
  <c r="S314" i="1"/>
  <c r="S286" i="1"/>
  <c r="S423" i="1"/>
  <c r="S212" i="1"/>
  <c r="S38" i="1"/>
  <c r="S533" i="1"/>
  <c r="S136" i="1"/>
  <c r="S326" i="1"/>
  <c r="S553" i="1"/>
  <c r="S538" i="1"/>
  <c r="S542" i="1"/>
  <c r="S306" i="1"/>
  <c r="S266" i="1"/>
  <c r="S129" i="1"/>
  <c r="S89" i="1"/>
  <c r="S510" i="1"/>
  <c r="S486" i="1"/>
  <c r="S537" i="1"/>
  <c r="S603" i="1"/>
  <c r="S357" i="1"/>
  <c r="S270" i="1"/>
  <c r="S461" i="1"/>
  <c r="S525" i="1"/>
  <c r="S67" i="1"/>
  <c r="S447" i="1"/>
  <c r="S500" i="1"/>
  <c r="S210" i="1"/>
  <c r="S59" i="1"/>
  <c r="S559" i="1"/>
  <c r="S35" i="1"/>
  <c r="S264" i="1"/>
  <c r="S232" i="1"/>
  <c r="S530" i="1"/>
  <c r="S65" i="1"/>
  <c r="S317" i="1"/>
  <c r="S95" i="1"/>
  <c r="S366" i="1"/>
  <c r="S171" i="1"/>
  <c r="S583" i="1"/>
  <c r="S221" i="1"/>
  <c r="S395" i="1"/>
  <c r="S594" i="1"/>
  <c r="S287" i="1"/>
  <c r="S146" i="1"/>
  <c r="S401" i="1"/>
  <c r="S439" i="1"/>
  <c r="S488" i="1"/>
  <c r="S468" i="1"/>
  <c r="S313" i="1"/>
  <c r="S237" i="1"/>
  <c r="S61" i="1"/>
  <c r="S411" i="1"/>
  <c r="S51" i="1"/>
  <c r="S478" i="1"/>
  <c r="S185" i="1"/>
  <c r="S400" i="1"/>
  <c r="S130" i="1"/>
  <c r="S571" i="1"/>
  <c r="S428" i="1"/>
  <c r="S385" i="1"/>
  <c r="S432" i="1"/>
  <c r="S539" i="1"/>
  <c r="S339" i="1"/>
  <c r="S209" i="1"/>
  <c r="S45" i="1"/>
  <c r="S481" i="1"/>
  <c r="S397" i="1"/>
  <c r="S560" i="1"/>
  <c r="S587" i="1"/>
  <c r="S448" i="1"/>
  <c r="S44" i="1"/>
  <c r="S392" i="1"/>
  <c r="S159" i="1"/>
  <c r="S76" i="1"/>
  <c r="S150" i="1"/>
  <c r="S449" i="1"/>
  <c r="S336" i="1"/>
  <c r="S304" i="1"/>
  <c r="S561" i="1"/>
  <c r="S216" i="1"/>
  <c r="S116" i="1"/>
  <c r="S242" i="1"/>
  <c r="S147" i="1"/>
  <c r="S322" i="1"/>
  <c r="S589" i="1"/>
  <c r="S174" i="1"/>
  <c r="S485" i="1"/>
  <c r="S97" i="1"/>
  <c r="S518" i="1"/>
  <c r="S529" i="1"/>
  <c r="S138" i="1"/>
  <c r="S219" i="1"/>
  <c r="S555" i="1"/>
  <c r="S7" i="1"/>
  <c r="S465" i="1"/>
  <c r="S111" i="1"/>
  <c r="S48" i="1"/>
  <c r="S473" i="1"/>
  <c r="S119" i="1"/>
  <c r="S157" i="1"/>
  <c r="S49" i="1"/>
  <c r="S371" i="1"/>
  <c r="S6" i="1"/>
  <c r="S184" i="1"/>
  <c r="S164" i="1"/>
  <c r="S451" i="1"/>
  <c r="S173" i="1"/>
  <c r="S115" i="1"/>
  <c r="S225" i="1"/>
  <c r="S475" i="1"/>
  <c r="S572" i="1"/>
  <c r="S217" i="1"/>
  <c r="S87" i="1"/>
  <c r="S3" i="1"/>
  <c r="S462" i="1"/>
  <c r="S29" i="1"/>
  <c r="S189" i="1"/>
  <c r="S154" i="1"/>
  <c r="S202" i="1"/>
  <c r="S440" i="1"/>
  <c r="S355" i="1"/>
  <c r="S520" i="1"/>
  <c r="S108" i="1"/>
  <c r="S309" i="1"/>
  <c r="S379" i="1"/>
  <c r="S267" i="1"/>
  <c r="S64" i="1"/>
  <c r="S249" i="1"/>
  <c r="S406" i="1"/>
  <c r="S250" i="1"/>
  <c r="S547" i="1"/>
  <c r="S60" i="1"/>
  <c r="S69" i="1"/>
  <c r="S331" i="1"/>
  <c r="S412" i="1"/>
  <c r="S453" i="1"/>
  <c r="S169" i="1"/>
  <c r="S369" i="1"/>
  <c r="S595" i="1"/>
  <c r="S84" i="1"/>
  <c r="S292" i="1"/>
  <c r="S247" i="1"/>
  <c r="S22" i="1"/>
  <c r="S291" i="1"/>
  <c r="S125" i="1"/>
  <c r="S394" i="1"/>
  <c r="S255" i="1"/>
  <c r="S335" i="1"/>
  <c r="S79" i="1"/>
  <c r="S55" i="1"/>
  <c r="S203" i="1"/>
  <c r="S113" i="1"/>
  <c r="S153" i="1"/>
  <c r="S563" i="1"/>
  <c r="S416" i="1"/>
  <c r="S490" i="1"/>
  <c r="S340" i="1"/>
  <c r="S489" i="1"/>
  <c r="S197" i="1"/>
</calcChain>
</file>

<file path=xl/connections.xml><?xml version="1.0" encoding="utf-8"?>
<connections xmlns="http://schemas.openxmlformats.org/spreadsheetml/2006/main">
  <connection id="1" odcFile="C:\Users\DARA.SOUZA\Documents\Minhas fontes de dados\cubo.belchocolates.com.br BI_ZDA MARCAS.odc" keepAlive="1" name="cubo.belchocolates.com.br BI_ZDA MARCAS" type="5" refreshedVersion="6" background="1">
    <dbPr connection="Provider=MSOLAP.5;Integrated Security=SSPI;Persist Security Info=True;Initial Catalog=BI_ZDA;Data Source=cubo.belchocolates.com.br;MDX Compatibility=1;Safety Options=2;MDX Missing Member Mode=Error;Update Isolation Level=2" command="MARCA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ubo.belchocolates.com.br BI_ZDA MARCAS"/>
    <s v="{[Tabela De Preços].[TABELA].&amp;[205],[Tabela De Preços].[TABELA].&amp;[2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<sst xmlns="http://schemas.openxmlformats.org/spreadsheetml/2006/main" count="5907" uniqueCount="582">
  <si>
    <t>CATEGORIA</t>
  </si>
  <si>
    <t>MARCA</t>
  </si>
  <si>
    <t>OBSERVAÇÃO</t>
  </si>
  <si>
    <t>CD_ITEM</t>
  </si>
  <si>
    <t>DESCR_ITEM</t>
  </si>
  <si>
    <t>ZDA</t>
  </si>
  <si>
    <t>ZONA</t>
  </si>
  <si>
    <t>Nov</t>
  </si>
  <si>
    <t>Nov Corte</t>
  </si>
  <si>
    <t>NOVEMBRO TOTAL</t>
  </si>
  <si>
    <t>Dez</t>
  </si>
  <si>
    <t>Dez Corte</t>
  </si>
  <si>
    <t>DEZEMBRO TOTAL</t>
  </si>
  <si>
    <t>Jan</t>
  </si>
  <si>
    <t>Jan Corte</t>
  </si>
  <si>
    <t>JANEIRO TOTAL</t>
  </si>
  <si>
    <t>MÉDIA</t>
  </si>
  <si>
    <t>% Ating</t>
  </si>
  <si>
    <t>META MARÇO FINAL</t>
  </si>
  <si>
    <t>PESO UNITÁRIO</t>
  </si>
  <si>
    <t>Gelatina</t>
  </si>
  <si>
    <t>Bel</t>
  </si>
  <si>
    <t>Linha padrão</t>
  </si>
  <si>
    <t>010515</t>
  </si>
  <si>
    <t>TETA BEL TRADICIONAL 50UN (010515)</t>
  </si>
  <si>
    <t>G00031</t>
  </si>
  <si>
    <t>Marshmallow</t>
  </si>
  <si>
    <t>010517</t>
  </si>
  <si>
    <t>TOPBEL TRADICIONAL 50UN (010517)</t>
  </si>
  <si>
    <t>010519</t>
  </si>
  <si>
    <t>TOPBEL LEITE CONDENSADO 50UN (010519)</t>
  </si>
  <si>
    <t>PEDAÇOS</t>
  </si>
  <si>
    <t>Cobertop</t>
  </si>
  <si>
    <t>Tercerizado/Linha padrão</t>
  </si>
  <si>
    <t>020122</t>
  </si>
  <si>
    <t>KIBBED COBERTOP AL 25KG (020122)</t>
  </si>
  <si>
    <t>020123</t>
  </si>
  <si>
    <t>KIBBED COBERTOP MA 25KG (020123)</t>
  </si>
  <si>
    <t>Bombons</t>
  </si>
  <si>
    <t>020713</t>
  </si>
  <si>
    <t>BOMBOM MORANGUETE 13G 160UN (020713)</t>
  </si>
  <si>
    <t>020757</t>
  </si>
  <si>
    <t>BOMBOM MORANGUETE 9G 200UN (020757)</t>
  </si>
  <si>
    <t>021031</t>
  </si>
  <si>
    <t>BOMBOM MORANGUETE 9G POTE 450G (021031)</t>
  </si>
  <si>
    <t>021161</t>
  </si>
  <si>
    <t>KIBBED COBERTOP BRC 25KG (021161)</t>
  </si>
  <si>
    <t>021162</t>
  </si>
  <si>
    <t>BOMBOM MORANGUETE 13G 36UN (021162)</t>
  </si>
  <si>
    <t>021171</t>
  </si>
  <si>
    <t>BOMBONS SORTIDOS 9G BAG 450G (021171)</t>
  </si>
  <si>
    <t>021206</t>
  </si>
  <si>
    <t>TOPBEL MORANGUETE 50UN (021206)</t>
  </si>
  <si>
    <t>Candy Bar</t>
  </si>
  <si>
    <t>021242</t>
  </si>
  <si>
    <t>MORANGUETE 25G 100UN (021242)</t>
  </si>
  <si>
    <t>Tabletes</t>
  </si>
  <si>
    <t>Golden</t>
  </si>
  <si>
    <t>021265</t>
  </si>
  <si>
    <t>BARRA GOLDEN 23G AO LEITE (021265)</t>
  </si>
  <si>
    <t>021267</t>
  </si>
  <si>
    <t>BARRA GOLDEN 23G MESCLADO (021267)</t>
  </si>
  <si>
    <t>021317</t>
  </si>
  <si>
    <t>BOMBONS SORTIDOS 9G 200UN (021317)</t>
  </si>
  <si>
    <t>021341</t>
  </si>
  <si>
    <t>BOMBONS SORTIDOS 9G POTE 450G (021341)</t>
  </si>
  <si>
    <t>Moedas</t>
  </si>
  <si>
    <t>021380</t>
  </si>
  <si>
    <t>MOEDAS SABOR CHOCOLATE 25X40G (021380)</t>
  </si>
  <si>
    <t>021381</t>
  </si>
  <si>
    <t>MOEDAS SABOR CHOCOLATE 16X500G (021381)</t>
  </si>
  <si>
    <t>021397</t>
  </si>
  <si>
    <t>KIBBED CONFEITEIRO AL 25KG (021397)</t>
  </si>
  <si>
    <t>021398</t>
  </si>
  <si>
    <t>KIBBED CONFEITEIRO MA 25KG (021398)</t>
  </si>
  <si>
    <t>021399</t>
  </si>
  <si>
    <t>KIBBED CONFEITEIRO BCA 25 KG (021399)</t>
  </si>
  <si>
    <t>021400</t>
  </si>
  <si>
    <t>BOMBONS SORTIDOS 9G 180G (021400)</t>
  </si>
  <si>
    <t>021432</t>
  </si>
  <si>
    <t>TOPBEL TRADICIONAL 16X12UN (021432)</t>
  </si>
  <si>
    <t>021433</t>
  </si>
  <si>
    <t>TETA BEL TRADICIONAL 16X12UN (021433)</t>
  </si>
  <si>
    <t>021443</t>
  </si>
  <si>
    <t>TOPBEL MORANGUETE 16X12UN (021443)</t>
  </si>
  <si>
    <t>021499</t>
  </si>
  <si>
    <t>BARRA GOLDEN 90G AO LEITE (021499)</t>
  </si>
  <si>
    <t>021500</t>
  </si>
  <si>
    <t>BARRA GOLDEN 90G BRANCO (021500)</t>
  </si>
  <si>
    <t>021501</t>
  </si>
  <si>
    <t>BARRA GOLDEN 90G MESCLADO (021501)</t>
  </si>
  <si>
    <t>021502</t>
  </si>
  <si>
    <t>BOMBOM MORANGUETE 9G 100UN (021502)</t>
  </si>
  <si>
    <t>021506</t>
  </si>
  <si>
    <t>BOMBOM MORANGUETE JELLY 24X75G (021506)</t>
  </si>
  <si>
    <t>Cobertura</t>
  </si>
  <si>
    <t>Tercerizado</t>
  </si>
  <si>
    <t>021538</t>
  </si>
  <si>
    <t>KIBBED COBERTOP MA 25KG NOVA F</t>
  </si>
  <si>
    <t>021539</t>
  </si>
  <si>
    <t>KIBBED COBERTOP BLEND 25KG FOR (021539)</t>
  </si>
  <si>
    <t>Chips</t>
  </si>
  <si>
    <t>021542</t>
  </si>
  <si>
    <t>COBERTOP CHIPS FORN 4X2,5KG (021542)</t>
  </si>
  <si>
    <t>021560</t>
  </si>
  <si>
    <t>KIBBED AL 25KG COB107 (021560)</t>
  </si>
  <si>
    <t>GOTAS</t>
  </si>
  <si>
    <t>021568</t>
  </si>
  <si>
    <t>COBERTOP GOTAS AO LEITE 2,01KG (021568)</t>
  </si>
  <si>
    <t>021569</t>
  </si>
  <si>
    <t>COBERTOP GOTAS BRANCO 2,01KG (021569)</t>
  </si>
  <si>
    <t>021570</t>
  </si>
  <si>
    <t>COBERTOP GOTAS MEIO AMARGO 2,0 (021570)</t>
  </si>
  <si>
    <t>021571</t>
  </si>
  <si>
    <t>COBERTOP GOTAS BLEND 6X2,010KG (021571)</t>
  </si>
  <si>
    <t>021594</t>
  </si>
  <si>
    <t>BOMBOM MORANGUETE 30X108G (021594)</t>
  </si>
  <si>
    <t>021605</t>
  </si>
  <si>
    <t>BOMBOM MORANGUETE BAG 16X450G (021605)</t>
  </si>
  <si>
    <t>BARRAS</t>
  </si>
  <si>
    <t>021608</t>
  </si>
  <si>
    <t>BARRA COBERTOP AO LEITE 10X1,0 (021608)</t>
  </si>
  <si>
    <t>021609</t>
  </si>
  <si>
    <t>BARRA COBERTOP BRANCO 10X1,010 (021609)</t>
  </si>
  <si>
    <t>021610</t>
  </si>
  <si>
    <t>BARRA COBERTOP MEIO AMARGO 10X (021610)</t>
  </si>
  <si>
    <t>021611</t>
  </si>
  <si>
    <t>BARRA COBERTOP BLEND 10X1,010K (021611)</t>
  </si>
  <si>
    <t>021612</t>
  </si>
  <si>
    <t>BARRA CONFEITEIRO AO LEITE 10X (021612)</t>
  </si>
  <si>
    <t>021613</t>
  </si>
  <si>
    <t>BARRA CONFEITEIRO BRANCO 10X1, (021613)</t>
  </si>
  <si>
    <t>021614</t>
  </si>
  <si>
    <t>BARRA CONFEITEIRO MEIO AMARGO (021614)</t>
  </si>
  <si>
    <t>021615</t>
  </si>
  <si>
    <t>BARRA CONFEITEIRO BLEND 10X1,0 (021615)</t>
  </si>
  <si>
    <t>021616</t>
  </si>
  <si>
    <t>GOTAS COBERTOP AO LEITE 10X1,0 (021616)</t>
  </si>
  <si>
    <t>021617</t>
  </si>
  <si>
    <t>GOTAS COBERTOP BRANCO 10X1,010 (021617)</t>
  </si>
  <si>
    <t>021618</t>
  </si>
  <si>
    <t>GOTAS COBERTOP MEIO AMARGO 10X (021618)</t>
  </si>
  <si>
    <t>021619</t>
  </si>
  <si>
    <t>GOTAS COBERTOP BLEND 10X1,010K (021619)</t>
  </si>
  <si>
    <t>021620</t>
  </si>
  <si>
    <t>CHIPS FORNEAVEIS COBERTOP AO L (021620)</t>
  </si>
  <si>
    <t>021630</t>
  </si>
  <si>
    <t>MORANGUETE JELLY 8X24X30G (021630)</t>
  </si>
  <si>
    <t>021631</t>
  </si>
  <si>
    <t>BEL BY COCO 8X24X25G (021631)</t>
  </si>
  <si>
    <t>021632</t>
  </si>
  <si>
    <t>BEL CARAMELO COM AMENDOIM 8X24 (021632)</t>
  </si>
  <si>
    <t>021633</t>
  </si>
  <si>
    <t>BEL MARSHMALLOW COM CARAMELO 8 (021633)</t>
  </si>
  <si>
    <t>021634</t>
  </si>
  <si>
    <t>BEL MEGA 8X24X30G (021634)</t>
  </si>
  <si>
    <t>021635</t>
  </si>
  <si>
    <t>MORANGUETE 8X24X25G (021635)</t>
  </si>
  <si>
    <t>Pipocas ARCOM</t>
  </si>
  <si>
    <t>021647</t>
  </si>
  <si>
    <t xml:space="preserve">PIPOCA CROCKS CLUB CHOCOLATE	</t>
  </si>
  <si>
    <t>021648</t>
  </si>
  <si>
    <t xml:space="preserve">PIPOCA CROCKS CLUB CARAMELO	</t>
  </si>
  <si>
    <t>021655</t>
  </si>
  <si>
    <t>MOEDAS SABOR CHOCOLATE 18X150G (021655)</t>
  </si>
  <si>
    <t>021660</t>
  </si>
  <si>
    <t>BEL BOMBONS INSPIRAÇÕES 30X210 (021660)</t>
  </si>
  <si>
    <t>Lançamento</t>
  </si>
  <si>
    <t>021678</t>
  </si>
  <si>
    <t>TopBel Verão 2025 16x12 unidades</t>
  </si>
  <si>
    <t>Pipocas</t>
  </si>
  <si>
    <t>070025</t>
  </si>
  <si>
    <t>POP UP CARAMELO 38X50G (070025)</t>
  </si>
  <si>
    <t>070028</t>
  </si>
  <si>
    <t>POP UP CHOCOLATE 38X50G (070028)</t>
  </si>
  <si>
    <t>TABLETE ZERO AÇUCAR</t>
  </si>
  <si>
    <t>Diatt</t>
  </si>
  <si>
    <t>D00006</t>
  </si>
  <si>
    <t>DIATT DISPLAY TABLETE MEIO AM (D00006)</t>
  </si>
  <si>
    <t>D00009</t>
  </si>
  <si>
    <t>DIATT DISPLAY TABLETE AO LEIT (D00009)</t>
  </si>
  <si>
    <t>D00010</t>
  </si>
  <si>
    <t>DIATT DISPLAY TABLETE BRANCO (D00010)</t>
  </si>
  <si>
    <t>D00011</t>
  </si>
  <si>
    <t>DIATT DISPLAY TABLETE CASTANH (D00011)</t>
  </si>
  <si>
    <t>D00021</t>
  </si>
  <si>
    <t>DIATT TAB RECH BRC F VERM 25G (D00021)</t>
  </si>
  <si>
    <t>D00022</t>
  </si>
  <si>
    <t>DIATT TAB RECH AL PAÇOCA 25G (D00022)</t>
  </si>
  <si>
    <t>D00023</t>
  </si>
  <si>
    <t>DIATT TAB RECH MA TRUFA 25G (D00023)</t>
  </si>
  <si>
    <t>D00024</t>
  </si>
  <si>
    <t>DIATT TAB RECH AL AVELA 25G (D00024)</t>
  </si>
  <si>
    <t>BOMBONS ZERO AÇUCAR</t>
  </si>
  <si>
    <t>D00025</t>
  </si>
  <si>
    <t>DIATT BOMBOM MISTO DIET 12UN (D00025)</t>
  </si>
  <si>
    <t>D00026</t>
  </si>
  <si>
    <t>DIATT BOMBOM MISTO DIET EXPOS (D00026)</t>
  </si>
  <si>
    <t>BARRA ZERO AÇUCAR</t>
  </si>
  <si>
    <t>D00132</t>
  </si>
  <si>
    <t>DIATT BARRA CHOC AL 500G (D00132)</t>
  </si>
  <si>
    <t>D00134</t>
  </si>
  <si>
    <t>DIATT BARRA CHOC BRANCO 500G (D00134)</t>
  </si>
  <si>
    <t>D00136</t>
  </si>
  <si>
    <t>BARRA DIATT CHOCOLATE MEIO AMA (D00136)</t>
  </si>
  <si>
    <t>COBERTURAS</t>
  </si>
  <si>
    <t>021649</t>
  </si>
  <si>
    <t>COBERTURA SUPREME GOTAS AO LEI</t>
  </si>
  <si>
    <t>021651</t>
  </si>
  <si>
    <t>COBERTURA SUPREME GOTAS MEIO A</t>
  </si>
  <si>
    <t>021652</t>
  </si>
  <si>
    <t>COBERTURA SUPREME GOTAS BRANCO</t>
  </si>
  <si>
    <t>021650</t>
  </si>
  <si>
    <t>COBERTURA SUPREME GOTAS BLEND</t>
  </si>
  <si>
    <t>021694</t>
  </si>
  <si>
    <t>BOMBOM MORANGUETE EDIÇÃO ESPECIAL 30X114G</t>
  </si>
  <si>
    <t>021681</t>
  </si>
  <si>
    <t>TOPBEL TRADICIONAL 8X24UN</t>
  </si>
  <si>
    <t>G00032</t>
  </si>
  <si>
    <t>G00034</t>
  </si>
  <si>
    <t>G00035</t>
  </si>
  <si>
    <t>G00037</t>
  </si>
  <si>
    <t>G00046</t>
  </si>
  <si>
    <t>GS0001</t>
  </si>
  <si>
    <t>TABELA</t>
  </si>
  <si>
    <t>Total Geral</t>
  </si>
  <si>
    <t>021241</t>
  </si>
  <si>
    <t>021250</t>
  </si>
  <si>
    <t>021251</t>
  </si>
  <si>
    <t>021252</t>
  </si>
  <si>
    <t>021253</t>
  </si>
  <si>
    <t>021254</t>
  </si>
  <si>
    <t>021357</t>
  </si>
  <si>
    <t>021358</t>
  </si>
  <si>
    <t>021394</t>
  </si>
  <si>
    <t>021395</t>
  </si>
  <si>
    <t>021396</t>
  </si>
  <si>
    <t>021449</t>
  </si>
  <si>
    <t>021454</t>
  </si>
  <si>
    <t>021458</t>
  </si>
  <si>
    <t>021459</t>
  </si>
  <si>
    <t>021460</t>
  </si>
  <si>
    <t>021479</t>
  </si>
  <si>
    <t>021504</t>
  </si>
  <si>
    <t>021505</t>
  </si>
  <si>
    <t>021526</t>
  </si>
  <si>
    <t>021535</t>
  </si>
  <si>
    <t>D00135</t>
  </si>
  <si>
    <t>021481</t>
  </si>
  <si>
    <t>021482</t>
  </si>
  <si>
    <t>021483</t>
  </si>
  <si>
    <t>021496</t>
  </si>
  <si>
    <t>021497</t>
  </si>
  <si>
    <t>021507</t>
  </si>
  <si>
    <t>021509</t>
  </si>
  <si>
    <t>021523</t>
  </si>
  <si>
    <t>021524</t>
  </si>
  <si>
    <t>021525</t>
  </si>
  <si>
    <t>021527</t>
  </si>
  <si>
    <t>021528</t>
  </si>
  <si>
    <t>021529</t>
  </si>
  <si>
    <t>021530</t>
  </si>
  <si>
    <t>021532</t>
  </si>
  <si>
    <t>021533</t>
  </si>
  <si>
    <t>021534</t>
  </si>
  <si>
    <t>021536</t>
  </si>
  <si>
    <t>021537</t>
  </si>
  <si>
    <t>021541</t>
  </si>
  <si>
    <t>021567</t>
  </si>
  <si>
    <t>D00017</t>
  </si>
  <si>
    <t>D00018</t>
  </si>
  <si>
    <t>D00019</t>
  </si>
  <si>
    <t>D00020</t>
  </si>
  <si>
    <t>021170</t>
  </si>
  <si>
    <t>021473</t>
  </si>
  <si>
    <t>021555</t>
  </si>
  <si>
    <t>021644</t>
  </si>
  <si>
    <t>TETA BEL TRADICIONAL 50UN</t>
  </si>
  <si>
    <t>TOPBEL TRADICIONAL 50UN</t>
  </si>
  <si>
    <t>TOPBEL LEITE CONDENSADO 50UN</t>
  </si>
  <si>
    <t>BOMBOM MORANGUETE 13G 160UN</t>
  </si>
  <si>
    <t>BOMBOM MORANGUETE 9G 200UN</t>
  </si>
  <si>
    <t>BOMBOM MORANGUETE 9G POTE 450G</t>
  </si>
  <si>
    <t>BOMBOM MORANGUETE 13G 36UN</t>
  </si>
  <si>
    <t>BOMBONS SORTIDOS 9G BAG 450G</t>
  </si>
  <si>
    <t>TOPBEL MORANGUETE 50UN</t>
  </si>
  <si>
    <t>MORANGUETE 25G DISPLAY 18UN</t>
  </si>
  <si>
    <t>MORANGUETE 25G 100UN</t>
  </si>
  <si>
    <t>BARRA COBERTOP AL 1,01KG</t>
  </si>
  <si>
    <t>BARRA COBERTOP BRC 1,01KG</t>
  </si>
  <si>
    <t>BARRA COBERTOP MA 1,01KG</t>
  </si>
  <si>
    <t>GOTAS COBERTOP AO LEITE 1,01KG</t>
  </si>
  <si>
    <t>GOTAS COBERTOP BRANCO 1,01KG</t>
  </si>
  <si>
    <t>BARRA GOLDEN 23G MESCLADO</t>
  </si>
  <si>
    <t>BOMBONS SORTIDOS 9G POTE 450G</t>
  </si>
  <si>
    <t>BARRA COBERTOP BLEND 1,010KG</t>
  </si>
  <si>
    <t>GOTAS COBERTOP MA 1,01KG</t>
  </si>
  <si>
    <t>MOEDAS SABOR CHOCOLATE 25X40G</t>
  </si>
  <si>
    <t>MOEDAS SABOR CHOCOLATE 16X500G</t>
  </si>
  <si>
    <t>BARRA CONFEITEIRO AL 1,01KG</t>
  </si>
  <si>
    <t>BARRA CONFEITEIRO MA 1,01KG</t>
  </si>
  <si>
    <t>BARRA CONFEITEIRO BRC 1,01KG</t>
  </si>
  <si>
    <t>BOMBONS SORTIDOS 9G 180G</t>
  </si>
  <si>
    <t>TOPBEL TRADICIONAL 16X12UN</t>
  </si>
  <si>
    <t>TETA BEL TRADICIONAL 16X12UN</t>
  </si>
  <si>
    <t>MOEDAS SABOR CHOCOLATE 12X370G</t>
  </si>
  <si>
    <t>MOEDAS SABOR CHOCOLATE 8X500G</t>
  </si>
  <si>
    <t>MOEDAS SABOR CHOC ROSA 12X370G</t>
  </si>
  <si>
    <t>MOEDAS SABOR CHOC AZUL 12X370G</t>
  </si>
  <si>
    <t>GOTAS COBERTOP BLEND 1,01KG</t>
  </si>
  <si>
    <t>MORANGUETE JELLY 8X18X30G</t>
  </si>
  <si>
    <t>BARRA GOLDEN 90G AO LEITE</t>
  </si>
  <si>
    <t>BARRA GOLDEN 90G BRANCO</t>
  </si>
  <si>
    <t>BARRA GOLDEN 90G MESCLADO</t>
  </si>
  <si>
    <t>BOMBOM MARSH C/ CARAM 24X75G</t>
  </si>
  <si>
    <t>BOMBOM BEL MEGA 24X75G</t>
  </si>
  <si>
    <t>COBERTOP GRAN MAC CHOC 1,005KG</t>
  </si>
  <si>
    <t>COBERTOP GANA S CHOC AL 10X1KG</t>
  </si>
  <si>
    <t>POP UP CARAMELO 38X50G</t>
  </si>
  <si>
    <t>POP UP CHOCOLATE 38X50G</t>
  </si>
  <si>
    <t>DIATT DISPLAY TABLETE MEIO AM</t>
  </si>
  <si>
    <t>DIATT BOMBOM MISTO DIET EXPOS</t>
  </si>
  <si>
    <t>DIATT BOMBOM MISTO DIET 12UN</t>
  </si>
  <si>
    <t>DIATT DISPLAY TABLETE AO LEIT</t>
  </si>
  <si>
    <t>DIATT DISPLAY TABLETE BRANCO</t>
  </si>
  <si>
    <t>DIATT DISPLAY TABLETE CASTANH</t>
  </si>
  <si>
    <t>DIATT BARRA CHOC AL 500G</t>
  </si>
  <si>
    <t>DIATT BARRA CHOC BRANCO 500G</t>
  </si>
  <si>
    <t>DIATT BARRA CHOC MA 400G</t>
  </si>
  <si>
    <t>BARRA GOLDEN 23G AO LEITE</t>
  </si>
  <si>
    <t>KIBBED COBERTOP AL 25KG</t>
  </si>
  <si>
    <t>KIBBED COBERTOP MA 25KG</t>
  </si>
  <si>
    <t>KIBBED COBERTOP BRC 25KG</t>
  </si>
  <si>
    <t>BOMBONS SORTIDOS 9G 200UN</t>
  </si>
  <si>
    <t>KIBBED CONFEITEIRO MA 25KG</t>
  </si>
  <si>
    <t>TOPBEL MORANGUETE 16X12UN</t>
  </si>
  <si>
    <t>BEL MARSH C/ CARAMELO 8X18X30G</t>
  </si>
  <si>
    <t>BEL BY COCO 8X18X25G</t>
  </si>
  <si>
    <t>BEL CARAMELO 8X18X27G</t>
  </si>
  <si>
    <t>BEL MEGA 8X18X35G</t>
  </si>
  <si>
    <t>BOMBOM BEL INSPIRAÇÕES 30X198G</t>
  </si>
  <si>
    <t>BOMBOM MORANGUETE 9G 100UN</t>
  </si>
  <si>
    <t>BOMBOM MORANGUETE JELLY 24X75G</t>
  </si>
  <si>
    <t>BEL BOMBONS SORTIDOS 16X450G</t>
  </si>
  <si>
    <t>BARRA CONFEITEIRO BL 1,010KG</t>
  </si>
  <si>
    <t>COBERTOP CHOC PO 32% 1,005KG</t>
  </si>
  <si>
    <t>COBERTOP CHOC PO 50% 1,005KG</t>
  </si>
  <si>
    <t>COBERTOP CHOC PO 100% 0,500KG</t>
  </si>
  <si>
    <t>COBERTOP GRAN CROC CHO 1,005KG</t>
  </si>
  <si>
    <t>COBERTOP GRAN MAC COLO 1,005KG</t>
  </si>
  <si>
    <t>COBERTOP FLOCOS ARROZ 10X400G</t>
  </si>
  <si>
    <t>COBERTOP BARRA AO LEITE 3X5KG</t>
  </si>
  <si>
    <t>COBERTOP RE FORN CHO AL1,005KG</t>
  </si>
  <si>
    <t>COBERTOP RE FORN CHO BR1,005KG</t>
  </si>
  <si>
    <t>COBERTOP RE FORN BRIGA 1,005KG</t>
  </si>
  <si>
    <t>COBERTOP GANA S CHOC MA 10X1KG</t>
  </si>
  <si>
    <t>COBERTOP GANA S CHOC C A10X1KG</t>
  </si>
  <si>
    <t>COBERTOP CHIPS FORN 15X1,01KG</t>
  </si>
  <si>
    <t>COBERTOP CHIPS FORN 4X2,5KG</t>
  </si>
  <si>
    <t>BARRA COBERTOP ZERO AL 10X500G</t>
  </si>
  <si>
    <t>COBERTOP GOTAS AO LEITE 2,01KG</t>
  </si>
  <si>
    <t>COBERTOP GOTAS BRANCO 2,01KG</t>
  </si>
  <si>
    <t>COBERTOP GOTAS MEIO AMARGO 2,0</t>
  </si>
  <si>
    <t>COBERTOP GOTAS BLEND 6X2,010KG</t>
  </si>
  <si>
    <t>BOMBOM MORANGUETE 30X108G</t>
  </si>
  <si>
    <t>BOMBOM MORANGUETE BAG 16X450G</t>
  </si>
  <si>
    <t>BARRA COBERTOP AO LEITE 10X1,0</t>
  </si>
  <si>
    <t>BARRA COBERTOP BRANCO 10X1,010</t>
  </si>
  <si>
    <t>BARRA COBERTOP MEIO AMARGO 10X</t>
  </si>
  <si>
    <t>BARRA CONFEITEIRO AO LEITE 10X</t>
  </si>
  <si>
    <t>BARRA CONFEITEIRO BRANCO 10X1,</t>
  </si>
  <si>
    <t>BARRA CONFEITEIRO MEIO AMARGO</t>
  </si>
  <si>
    <t>GOTAS COBERTOP AO LEITE 10X1,0</t>
  </si>
  <si>
    <t>GOTAS COBERTOP BRANCO 10X1,010</t>
  </si>
  <si>
    <t>GOTAS COBERTOP MEIO AMARGO 10X</t>
  </si>
  <si>
    <t>GOTAS COBERTOP BLEND 10X1,010K</t>
  </si>
  <si>
    <t>CHIPS FORNEAVEIS COBERTOP AO L</t>
  </si>
  <si>
    <t>DIATT TAB AO LEITE 4X15X10G</t>
  </si>
  <si>
    <t>DIATT TAB BRANCO 4X15X10G</t>
  </si>
  <si>
    <t>DIATT TAB MEIO AMARG0 4X15X10G</t>
  </si>
  <si>
    <t>DIATT TAB CASTANHA 4X15X10G</t>
  </si>
  <si>
    <t>DIATT TAB RECH BRC F VERM 25G</t>
  </si>
  <si>
    <t>DIATT TAB RECH AL PAÇOCA 25G</t>
  </si>
  <si>
    <t>DIATT TAB RECH MA TRUFA 25G</t>
  </si>
  <si>
    <t>DIATT TAB RECH AL AVELA 25G</t>
  </si>
  <si>
    <t>BARRA DIATT CHOCOLATE MEIO AMA</t>
  </si>
  <si>
    <t>TOPBEL MARACUJA 50UN</t>
  </si>
  <si>
    <t>TOP BEL TRAD AO LEITE 60UN</t>
  </si>
  <si>
    <t>COBERTOP RE FORN C/AVEL1,005KG</t>
  </si>
  <si>
    <t>BARRA COBERTOP BLEND 10X1,010K</t>
  </si>
  <si>
    <t>BARRA CONFEITEIRO BLEND 10X1,0</t>
  </si>
  <si>
    <t>TOPBEL MARACUJA 16X12UN</t>
  </si>
  <si>
    <t>KIBBED CONFEITEIRO AL 25KG</t>
  </si>
  <si>
    <t>KIBBED COBERTOP BLEND 25KG FOR</t>
  </si>
  <si>
    <t>Calendar 2023</t>
  </si>
  <si>
    <t>QUANTIDADE</t>
  </si>
  <si>
    <t>Ano</t>
  </si>
  <si>
    <t>GERENTE</t>
  </si>
  <si>
    <t>CODIGO</t>
  </si>
  <si>
    <t>DESCRICAO</t>
  </si>
  <si>
    <t>Quadrimestre</t>
  </si>
  <si>
    <t>Trimester 1, 2023</t>
  </si>
  <si>
    <t>Trimester 2, 2023</t>
  </si>
  <si>
    <t>Trimester 3, 2023</t>
  </si>
  <si>
    <t>Mês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</si>
  <si>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</si>
  <si>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</si>
  <si>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</si>
  <si>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</si>
  <si>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</si>
  <si>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</si>
  <si>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</si>
  <si>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</si>
  <si>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</si>
  <si>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</si>
  <si>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</si>
  <si>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</si>
  <si>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(Vários itens)</t>
  </si>
  <si>
    <t>Coluna2</t>
  </si>
  <si>
    <t>EMBALAGEM</t>
  </si>
  <si>
    <t>SHELFLIFE</t>
  </si>
  <si>
    <t>PESOLIQ</t>
  </si>
  <si>
    <t>PESBRUTO</t>
  </si>
  <si>
    <t>50UN</t>
  </si>
  <si>
    <t/>
  </si>
  <si>
    <t>25KG</t>
  </si>
  <si>
    <t>160UN</t>
  </si>
  <si>
    <t>200UN</t>
  </si>
  <si>
    <t>021029</t>
  </si>
  <si>
    <t>BOMBOM LEITE COND 9G POTE 450G</t>
  </si>
  <si>
    <t>12X450G</t>
  </si>
  <si>
    <t>12X36UN</t>
  </si>
  <si>
    <t>16X450G</t>
  </si>
  <si>
    <t>12X18UN</t>
  </si>
  <si>
    <t>100UN</t>
  </si>
  <si>
    <t>15X1,01KG</t>
  </si>
  <si>
    <t>9X20UN</t>
  </si>
  <si>
    <t>25X40G</t>
  </si>
  <si>
    <t>16X500G</t>
  </si>
  <si>
    <t>KIBBED CONFEITEIRO BCA 25 KG</t>
  </si>
  <si>
    <t>30X180G</t>
  </si>
  <si>
    <t>16X12UN</t>
  </si>
  <si>
    <t>021441</t>
  </si>
  <si>
    <t>MOEDAS SABOR CHOCOLATE 25KG</t>
  </si>
  <si>
    <t>12X370G</t>
  </si>
  <si>
    <t>8X500G</t>
  </si>
  <si>
    <t>8X18X30G</t>
  </si>
  <si>
    <t>8X18X25G</t>
  </si>
  <si>
    <t>8X18X27G</t>
  </si>
  <si>
    <t>8X18X35G</t>
  </si>
  <si>
    <t>30X198G</t>
  </si>
  <si>
    <t>6X10X90G</t>
  </si>
  <si>
    <t>24X75G</t>
  </si>
  <si>
    <t>021508</t>
  </si>
  <si>
    <t>BEL BOMBONS SORTIDOS 30X180G</t>
  </si>
  <si>
    <t>10X1,005KG</t>
  </si>
  <si>
    <t>12X0,500KG</t>
  </si>
  <si>
    <t>10X400G</t>
  </si>
  <si>
    <t>021531</t>
  </si>
  <si>
    <t>COBERTOP BARRA MEIO AMA 3X5KG</t>
  </si>
  <si>
    <t>3UNX5KG</t>
  </si>
  <si>
    <t>4X2,5KG</t>
  </si>
  <si>
    <t>021550</t>
  </si>
  <si>
    <t>COBERTOP GOTAS CHIPS FORN 25KG</t>
  </si>
  <si>
    <t>021559</t>
  </si>
  <si>
    <t>BOMBOM CHOCO ROYAL 9G 200UN</t>
  </si>
  <si>
    <t>KIBBED AL 25KG COB107</t>
  </si>
  <si>
    <t>10X500G</t>
  </si>
  <si>
    <t>6X2,010KG</t>
  </si>
  <si>
    <t>021576</t>
  </si>
  <si>
    <t>BEL BOMBONS SORTIDOS URUGUAI</t>
  </si>
  <si>
    <t>021592</t>
  </si>
  <si>
    <t>MOEDAS SABOR CHOC EXP 12X370G</t>
  </si>
  <si>
    <t>021593</t>
  </si>
  <si>
    <t>BOMBONS SORTIDOS D+ 30X108G</t>
  </si>
  <si>
    <t>30X108G</t>
  </si>
  <si>
    <t>021597</t>
  </si>
  <si>
    <t>BOMBOM INSPIRACOES BAG PANAMA</t>
  </si>
  <si>
    <t>021599</t>
  </si>
  <si>
    <t>BOMBOM MEGA 15G POTE 600G</t>
  </si>
  <si>
    <t>40X15G</t>
  </si>
  <si>
    <t>10X1,010KG</t>
  </si>
  <si>
    <t>021622</t>
  </si>
  <si>
    <t>CAMISETA MORANGUETE LOVER P</t>
  </si>
  <si>
    <t>021627</t>
  </si>
  <si>
    <t>KIT NECESSAIRE MORANGUETE - 02</t>
  </si>
  <si>
    <t>021628</t>
  </si>
  <si>
    <t>KIT NECESSAIRE MORANGUETE - 03</t>
  </si>
  <si>
    <t>021629</t>
  </si>
  <si>
    <t>CAMISETA MORANGUETE LOVER XG</t>
  </si>
  <si>
    <t>MORANGUETE JELLY 8X24X30G</t>
  </si>
  <si>
    <t>8X24X30G</t>
  </si>
  <si>
    <t>BEL BY COCO 8X24X25G</t>
  </si>
  <si>
    <t>8X24X25G</t>
  </si>
  <si>
    <t>BEL CARAMELO COM AMENDOIM 8X24</t>
  </si>
  <si>
    <t>BEL MARSHMALLOW COM CARAMELO 8</t>
  </si>
  <si>
    <t>BEL MEGA 8X24X30G</t>
  </si>
  <si>
    <t>MORANGUETE 8X24X25G</t>
  </si>
  <si>
    <t>021646</t>
  </si>
  <si>
    <t>BEL BOMBONS SORT 30X180G ARG</t>
  </si>
  <si>
    <t>PIPOCA CROCKS CLUB CHOCOLATE</t>
  </si>
  <si>
    <t>38X50G</t>
  </si>
  <si>
    <t>PIPOCA CROCKS CLUB CARAMELO</t>
  </si>
  <si>
    <t>5X2,01KG</t>
  </si>
  <si>
    <t>MOEDAS SABOR CHOCOLATE 18X150G</t>
  </si>
  <si>
    <t>18X150G</t>
  </si>
  <si>
    <t>021656</t>
  </si>
  <si>
    <t>TOPBEL CAPPUCCINO 50UN</t>
  </si>
  <si>
    <t>021657</t>
  </si>
  <si>
    <t>TOPBEL CAPPUCCINO 16X12UN</t>
  </si>
  <si>
    <t>021659</t>
  </si>
  <si>
    <t>TOPBEL HALLOWEEN 16X12UN</t>
  </si>
  <si>
    <t>BEL BOMBONS INSPIRAÇÕES 30X210</t>
  </si>
  <si>
    <t>30X210G</t>
  </si>
  <si>
    <t>021670</t>
  </si>
  <si>
    <t>MOEDAS HALLOWEEN 18X150G</t>
  </si>
  <si>
    <t>021671</t>
  </si>
  <si>
    <t>COBERTOP AL ZERO AÇÚCAR 25KG</t>
  </si>
  <si>
    <t>021672</t>
  </si>
  <si>
    <t>COBERTOP ZERO AÇU E LACTO 25KG</t>
  </si>
  <si>
    <t>021677</t>
  </si>
  <si>
    <t>TOPBEL NATAL 16X12UN</t>
  </si>
  <si>
    <t>TOPBEL LIMÃO 16X12UN</t>
  </si>
  <si>
    <t>8X24UN</t>
  </si>
  <si>
    <t>BOMBOM MORANGUETE DUETO 30X114</t>
  </si>
  <si>
    <t>30X114G</t>
  </si>
  <si>
    <t>021713</t>
  </si>
  <si>
    <t>TOPBEL CHOCOLATE 16X12UN</t>
  </si>
  <si>
    <t>070050</t>
  </si>
  <si>
    <t>POP UP MORANGUETE 38X50G</t>
  </si>
  <si>
    <t>150029</t>
  </si>
  <si>
    <t>TABLETES DIVERSOS</t>
  </si>
  <si>
    <t>4X12X25G</t>
  </si>
  <si>
    <t>4X15X10G</t>
  </si>
  <si>
    <t>10X12X15G</t>
  </si>
  <si>
    <t>8X28X15G</t>
  </si>
  <si>
    <t>12X400G</t>
  </si>
  <si>
    <t>PA0001</t>
  </si>
  <si>
    <t>LEITE UHT INTEGRAL HERCULES 1L</t>
  </si>
  <si>
    <t>12X1L</t>
  </si>
  <si>
    <t>PA0002</t>
  </si>
  <si>
    <t>LEITE UHT DESNATADO HERCULES 1</t>
  </si>
  <si>
    <t>PA0032</t>
  </si>
  <si>
    <t>LEITE UHT SEMI DESNATADO HERC</t>
  </si>
  <si>
    <t>PA0067</t>
  </si>
  <si>
    <t>LEITE PAST INTEGRAL HERCULES 1</t>
  </si>
  <si>
    <t>1L</t>
  </si>
  <si>
    <t>PA0068</t>
  </si>
  <si>
    <t>LEITE PAST INTEGRAL VIVA LEITE</t>
  </si>
  <si>
    <t>PA0080</t>
  </si>
  <si>
    <t>QUEIJO PARMESAO RALADO 50G</t>
  </si>
  <si>
    <t>20X50G</t>
  </si>
  <si>
    <t>PA0132</t>
  </si>
  <si>
    <t>MANTEIGA 1ºQUAL C/SL 200G HERC</t>
  </si>
  <si>
    <t>24X200G</t>
  </si>
  <si>
    <t>PA0133</t>
  </si>
  <si>
    <t>MANTEIGA 1ºQUAL C/SL 500G HERC</t>
  </si>
  <si>
    <t>12X500G</t>
  </si>
  <si>
    <t>PA0134</t>
  </si>
  <si>
    <t>MANTEIGA 1ºQUAL S/SL 200G HERC</t>
  </si>
  <si>
    <t>PA0136</t>
  </si>
  <si>
    <t>MANTEIGA EXTRA C/SAL 5KG HERC</t>
  </si>
  <si>
    <t>5KG</t>
  </si>
  <si>
    <t>PA0137</t>
  </si>
  <si>
    <t>MANTEIGA EXTRA S/SAL 5KG HERC</t>
  </si>
  <si>
    <t>PA0140</t>
  </si>
  <si>
    <t>LEITE FLUIDO A GRANEL USO IND</t>
  </si>
  <si>
    <t>PA0141</t>
  </si>
  <si>
    <t>LEITE CRU REFRIGERADO - PA</t>
  </si>
  <si>
    <t>PA0145</t>
  </si>
  <si>
    <t>MANTEIGA EXTRA S SAL 20KG HERC</t>
  </si>
  <si>
    <t>20KG</t>
  </si>
  <si>
    <t>PA0147</t>
  </si>
  <si>
    <t>100UNX50G</t>
  </si>
  <si>
    <t>PA0187</t>
  </si>
  <si>
    <t>QUEIJO RALADO HERCULES 25X40G</t>
  </si>
  <si>
    <t>PA0188</t>
  </si>
  <si>
    <t>QUEIJO RALADO HERCULES 125X40G</t>
  </si>
  <si>
    <t>125X40G</t>
  </si>
  <si>
    <t>PA0190</t>
  </si>
  <si>
    <t>LEITE LACTALIS FLUIDO INDUSTRI</t>
  </si>
  <si>
    <t>META MARÇO PESOL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</si>
</sst>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0"/>
    <numFmt numFmtId="165" formatCode="_-* #,##0_-;\-* #,##0_-;_-* &quot;-&quot;??_-;_-@_-"/>
    <numFmt numFmtId="166" formatCode="_-* #,##0.0000_-;\-* #,##0.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  <font>
      <sz val="7"/>
      <color indexed="9"/>
      <name val="Courier New"/>
      <family val="2"/>
    </font>
    <font>
      <sz val="9"/>
      <name val="Calibri"/>
      <scheme val="minor"/>
    </font>
    <font>
      <b/>
      <sz val="9"/>
      <color theme="1"/>
      <name val="Calibri"/>
      <scheme val="minor"/>
    </font>
    <font>
      <b/>
      <sz val="9"/>
      <name val="Calibri"/>
      <scheme val="minor"/>
    </font>
    <font>
      <b/>
      <sz val="9"/>
      <color rgb="FF00B05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0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B8CCE4"/>
      </left>
      <right/>
      <top style="thin">
        <color rgb="FFB8CCE4"/>
      </top>
      <bottom/>
      <diagonal/>
    </border>
    <border>
      <left style="thin">
        <color rgb="FFDCE6F1"/>
      </left>
      <right/>
      <top style="thin">
        <color rgb="FFDCE6F1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0" tint="-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6" borderId="2" xfId="0" applyFont="1" applyFill="1" applyBorder="1" applyAlignment="1">
      <alignment horizontal="left"/>
    </xf>
    <xf numFmtId="3" fontId="6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9" fontId="3" fillId="9" borderId="3" xfId="1" applyFont="1" applyFill="1" applyBorder="1" applyAlignment="1">
      <alignment horizontal="center"/>
    </xf>
    <xf numFmtId="3" fontId="6" fillId="10" borderId="4" xfId="0" applyNumberFormat="1" applyFont="1" applyFill="1" applyBorder="1" applyAlignment="1">
      <alignment horizontal="center"/>
    </xf>
    <xf numFmtId="4" fontId="6" fillId="11" borderId="4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3" fillId="9" borderId="5" xfId="1" applyFont="1" applyFill="1" applyBorder="1" applyAlignment="1">
      <alignment horizontal="center"/>
    </xf>
    <xf numFmtId="9" fontId="8" fillId="0" borderId="3" xfId="1" applyFont="1" applyFill="1" applyBorder="1" applyAlignment="1">
      <alignment horizontal="center"/>
    </xf>
    <xf numFmtId="9" fontId="8" fillId="0" borderId="3" xfId="1" applyFont="1" applyBorder="1" applyAlignment="1">
      <alignment horizontal="center"/>
    </xf>
    <xf numFmtId="9" fontId="3" fillId="0" borderId="3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9" fillId="12" borderId="6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left"/>
    </xf>
    <xf numFmtId="165" fontId="0" fillId="13" borderId="7" xfId="0" applyNumberFormat="1" applyFont="1" applyFill="1" applyBorder="1" applyAlignment="1">
      <alignment horizontal="left"/>
    </xf>
    <xf numFmtId="166" fontId="0" fillId="13" borderId="7" xfId="0" applyNumberFormat="1" applyFont="1" applyFill="1" applyBorder="1" applyAlignment="1">
      <alignment horizontal="left"/>
    </xf>
    <xf numFmtId="0" fontId="0" fillId="14" borderId="8" xfId="0" applyFont="1" applyFill="1" applyBorder="1" applyAlignment="1">
      <alignment horizontal="left"/>
    </xf>
    <xf numFmtId="165" fontId="0" fillId="14" borderId="8" xfId="0" applyNumberFormat="1" applyFont="1" applyFill="1" applyBorder="1" applyAlignment="1">
      <alignment horizontal="left"/>
    </xf>
    <xf numFmtId="166" fontId="0" fillId="14" borderId="8" xfId="0" applyNumberFormat="1" applyFont="1" applyFill="1" applyBorder="1" applyAlignment="1">
      <alignment horizontal="left"/>
    </xf>
    <xf numFmtId="0" fontId="10" fillId="6" borderId="0" xfId="0" applyNumberFormat="1" applyFont="1" applyFill="1" applyBorder="1" applyAlignment="1">
      <alignment horizontal="center" vertical="center"/>
    </xf>
    <xf numFmtId="0" fontId="10" fillId="6" borderId="0" xfId="0" applyNumberFormat="1" applyFont="1" applyFill="1" applyBorder="1" applyAlignment="1">
      <alignment horizontal="center"/>
    </xf>
    <xf numFmtId="0" fontId="11" fillId="0" borderId="9" xfId="0" applyNumberFormat="1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left"/>
    </xf>
    <xf numFmtId="3" fontId="12" fillId="6" borderId="0" xfId="0" applyNumberFormat="1" applyFont="1" applyFill="1" applyBorder="1" applyAlignment="1">
      <alignment horizontal="center"/>
    </xf>
    <xf numFmtId="3" fontId="10" fillId="6" borderId="10" xfId="0" applyNumberFormat="1" applyFont="1" applyFill="1" applyBorder="1"/>
    <xf numFmtId="0" fontId="13" fillId="7" borderId="11" xfId="0" applyNumberFormat="1" applyFont="1" applyFill="1" applyBorder="1" applyAlignment="1">
      <alignment horizontal="center"/>
    </xf>
    <xf numFmtId="3" fontId="12" fillId="10" borderId="12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scheme val="minor"/>
      </font>
      <numFmt numFmtId="0" formatCode="General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hair">
          <color theme="1" tint="0.499984740745262"/>
        </right>
        <top style="hair">
          <color theme="0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0" formatCode="General"/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7030A0"/>
      </font>
      <fill>
        <patternFill>
          <bgColor rgb="FFCCCCFF"/>
        </patternFill>
      </fill>
    </dxf>
    <dxf>
      <font>
        <color rgb="FF3366CC"/>
      </font>
      <fill>
        <patternFill>
          <bgColor rgb="FF66CCFF"/>
        </patternFill>
      </fill>
    </dxf>
    <dxf>
      <font>
        <color theme="1"/>
      </font>
      <fill>
        <patternFill>
          <bgColor rgb="FFB2B2B2"/>
        </patternFill>
      </fill>
    </dxf>
    <dxf>
      <font>
        <color rgb="FF0000FF"/>
      </font>
      <fill>
        <patternFill>
          <bgColor rgb="FF99CCFF"/>
        </patternFill>
      </fill>
    </dxf>
    <dxf>
      <font>
        <color theme="1"/>
      </font>
      <fill>
        <patternFill>
          <bgColor rgb="FF99CCFF"/>
        </patternFill>
      </fill>
    </dxf>
    <dxf>
      <font>
        <color rgb="FF339933"/>
      </font>
      <fill>
        <patternFill>
          <bgColor rgb="FFCCFF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/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/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numFmt numFmtId="13" formatCode="0%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numFmt numFmtId="3" formatCode="#,##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scheme val="minor"/>
      </font>
      <numFmt numFmtId="0" formatCode="General"/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thin">
          <color theme="0"/>
        </top>
        <bottom style="hair">
          <color theme="1" tint="0.499984740745262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>
          <fgColor indexed="64"/>
          <bgColor theme="4" tint="0.79998168889431442"/>
        </patternFill>
      </fill>
      <border diagonalUp="0" diagonalDown="0" outline="0">
        <left/>
        <right style="hair">
          <color theme="1" tint="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theme="1" tint="0.499984740745262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hair">
          <color theme="1" tint="0.499984740745262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hair">
          <color theme="1" tint="0.499984740745262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border>
        <bottom style="thick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ck">
          <color theme="0" tint="-4.9989318521683403E-2"/>
        </left>
        <right style="thick">
          <color theme="0" tint="-4.9989318521683403E-2"/>
        </right>
        <top/>
        <bottom/>
        <vertical style="thick">
          <color theme="0" tint="-4.9989318521683403E-2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dmComercial\13%20-%20Ricardo\1%20-%20Forecast\SUP%20E%20VEND\Supervisores\2025\Marco\032025_An&#225;lise%20Distribui&#231;&#227;o_SUP%20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 POR SUP"/>
      <sheetName val="DISTRIBUIÇÃO"/>
      <sheetName val="MÉDIA POR SUP"/>
      <sheetName val="ANALISE CORTES3"/>
      <sheetName val="ORÇAMENTO"/>
      <sheetName val="CENARIO 3M"/>
      <sheetName val="% DA META ANTERIOR POR SUP"/>
      <sheetName val="Planilha5"/>
      <sheetName val="CORTES"/>
      <sheetName val="ORÇAMENTO ANUAL ITEM"/>
      <sheetName val="META JAN POR SUP"/>
      <sheetName val="Peso Unitário"/>
      <sheetName val="Cenario médias - SAZONAL"/>
      <sheetName val="De Para"/>
      <sheetName val="Cenario Mes Anterior - ok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ra Adriane Andrade de Souza" refreshedDate="45803.737210763888" backgroundQuery="1" createdVersion="6" refreshedVersion="6" minRefreshableVersion="3" recordCount="0" supportSubquery="1" supportAdvancedDrill="1">
  <cacheSource type="external" connectionId="1"/>
  <cacheFields count="46">
    <cacheField name="[Tabela De Preços].[TABELA].[TABELA]" caption="TABELA" numFmtId="0" hierarchy="151" level="1">
      <sharedItems containsSemiMixedTypes="0" containsString="0"/>
    </cacheField>
    <cacheField name="[Tabela De Preços].[TABELA].[TABELA].[DESCRICAO]" caption="DESCRICAO" propertyName="DESCRICAO" numFmtId="0" hierarchy="151" level="1" memberPropertyField="1">
      <sharedItems containsSemiMixedTypes="0" containsString="0"/>
    </cacheField>
    <cacheField name="[Marca-Gerentes].[GERENTE].[GERENTE]" caption="GERENTE" numFmtId="0" hierarchy="78" level="1" mappingCount="1">
      <sharedItems count="6">
        <s v="[Marca-Gerentes].[GERENTE].&amp;[G00031]" c="G00031" cp="1">
          <x/>
        </s>
        <s v="[Marca-Gerentes].[GERENTE].&amp;[G00032]" c="G00032" cp="1">
          <x v="1"/>
        </s>
        <s v="[Marca-Gerentes].[GERENTE].&amp;[G00034]" c="G00034" cp="1">
          <x v="2"/>
        </s>
        <s v="[Marca-Gerentes].[GERENTE].&amp;[G00035]" c="G00035" cp="1">
          <x v="3"/>
        </s>
        <s v="[Marca-Gerentes].[GERENTE].&amp;[G00037]" c="G00037" cp="1">
          <x v="4"/>
        </s>
        <s v="[Marca-Gerentes].[GERENTE].&amp;[G00046]" c="G00046" cp="1">
          <x v="5"/>
        </s>
      </sharedItems>
      <mpMap v="3"/>
    </cacheField>
    <cacheField name="[Marca-Gerentes].[GERENTE].[GERENTE].[NOME]" caption="NOME" propertyName="NOME" numFmtId="0" hierarchy="78" level="1" memberPropertyField="1">
      <sharedItems count="6">
        <s v="G31 - C&amp;S. SP I"/>
        <s v="G32 - C&amp;S. SP C"/>
        <s v="G34 - C&amp;S. MG/MT/MS/CO"/>
        <s v="G35 - C&amp;S. VENDA INTERNA"/>
        <s v="G37 - C&amp;S. NE/NO"/>
        <s v="G46 - C&amp;S. SUL"/>
      </sharedItems>
    </cacheField>
    <cacheField name="[Marca-Produtos].[CODIGO].[CODIGO]" caption="CODIGO" numFmtId="0" hierarchy="93" level="1" mappingCount="16">
      <sharedItems count="183">
        <s v="[Marca-Produtos].[CODIGO].&amp;[07]&amp;[010515]" c="010515" cp="16">
          <x/>
          <x/>
          <x/>
          <x/>
          <x/>
          <x/>
          <x/>
          <x/>
          <x/>
          <x/>
          <x/>
          <x/>
          <x/>
          <x/>
          <x/>
          <x/>
        </s>
        <s v="[Marca-Produtos].[CODIGO].&amp;[07]&amp;[010517]" c="010517" cp="16">
          <x v="1"/>
          <x/>
          <x v="1"/>
          <x v="1"/>
          <x v="1"/>
          <x/>
          <x/>
          <x/>
          <x/>
          <x/>
          <x/>
          <x/>
          <x v="1"/>
          <x/>
          <x/>
          <x/>
        </s>
        <s v="[Marca-Produtos].[CODIGO].&amp;[07]&amp;[010519]" c="010519" cp="16">
          <x v="1"/>
          <x/>
          <x v="2"/>
          <x v="2"/>
          <x v="2"/>
          <x/>
          <x/>
          <x/>
          <x/>
          <x/>
          <x/>
          <x/>
          <x v="1"/>
          <x/>
          <x v="1"/>
          <x/>
        </s>
        <s v="[Marca-Produtos].[CODIGO].&amp;[07]&amp;[020122]" c="020122" cp="16">
          <x v="2"/>
          <x/>
          <x v="3"/>
          <x v="3"/>
          <x v="3"/>
          <x v="1"/>
          <x v="1"/>
          <x/>
          <x v="1"/>
          <x v="1"/>
          <x v="1"/>
          <x v="1"/>
          <x v="2"/>
          <x/>
          <x v="2"/>
          <x/>
        </s>
        <s v="[Marca-Produtos].[CODIGO].&amp;[07]&amp;[020123]" c="020123" cp="16">
          <x v="2"/>
          <x/>
          <x v="4"/>
          <x v="4"/>
          <x v="4"/>
          <x v="1"/>
          <x v="1"/>
          <x/>
          <x v="1"/>
          <x v="1"/>
          <x v="1"/>
          <x v="1"/>
          <x v="2"/>
          <x/>
          <x v="3"/>
          <x/>
        </s>
        <s v="[Marca-Produtos].[CODIGO].&amp;[07]&amp;[020713]" c="020713" cp="16">
          <x v="3"/>
          <x/>
          <x v="5"/>
          <x v="5"/>
          <x v="5"/>
          <x v="2"/>
          <x v="2"/>
          <x/>
          <x v="2"/>
          <x/>
          <x/>
          <x v="2"/>
          <x v="3"/>
          <x/>
          <x v="4"/>
          <x/>
        </s>
        <s v="[Marca-Produtos].[CODIGO].&amp;[07]&amp;[020757]" c="020757" cp="16">
          <x v="3"/>
          <x/>
          <x v="6"/>
          <x v="6"/>
          <x v="6"/>
          <x v="2"/>
          <x v="3"/>
          <x/>
          <x v="2"/>
          <x/>
          <x/>
          <x v="2"/>
          <x v="3"/>
          <x/>
          <x v="4"/>
          <x/>
        </s>
        <s v="[Marca-Produtos].[CODIGO].&amp;[07]&amp;[021031]" c="021031" cp="16">
          <x v="3"/>
          <x/>
          <x v="7"/>
          <x v="7"/>
          <x v="7"/>
          <x v="2"/>
          <x v="4"/>
          <x/>
          <x v="2"/>
          <x/>
          <x/>
          <x v="2"/>
          <x v="3"/>
          <x/>
          <x v="4"/>
          <x/>
        </s>
        <s v="[Marca-Produtos].[CODIGO].&amp;[07]&amp;[021161]" c="021161" cp="16">
          <x v="2"/>
          <x/>
          <x v="8"/>
          <x v="8"/>
          <x v="8"/>
          <x v="1"/>
          <x v="1"/>
          <x/>
          <x v="1"/>
          <x v="1"/>
          <x v="1"/>
          <x v="1"/>
          <x v="2"/>
          <x/>
          <x v="5"/>
          <x/>
        </s>
        <s v="[Marca-Produtos].[CODIGO].&amp;[07]&amp;[021162]" c="021162" cp="16">
          <x v="3"/>
          <x/>
          <x v="9"/>
          <x v="9"/>
          <x v="9"/>
          <x v="2"/>
          <x v="5"/>
          <x/>
          <x v="2"/>
          <x/>
          <x/>
          <x v="2"/>
          <x v="3"/>
          <x/>
          <x v="4"/>
          <x/>
        </s>
        <s v="[Marca-Produtos].[CODIGO].&amp;[07]&amp;[021170]" c="021170" cp="16">
          <x v="1"/>
          <x/>
          <x v="10"/>
          <x v="10"/>
          <x v="10"/>
          <x/>
          <x/>
          <x/>
          <x/>
          <x/>
          <x/>
          <x/>
          <x v="1"/>
          <x/>
          <x v="6"/>
          <x/>
        </s>
        <s v="[Marca-Produtos].[CODIGO].&amp;[07]&amp;[021171]" c="021171" cp="16">
          <x v="3"/>
          <x/>
          <x v="11"/>
          <x v="11"/>
          <x v="11"/>
          <x v="2"/>
          <x v="6"/>
          <x/>
          <x v="2"/>
          <x/>
          <x/>
          <x v="2"/>
          <x v="4"/>
          <x/>
          <x v="7"/>
          <x/>
        </s>
        <s v="[Marca-Produtos].[CODIGO].&amp;[07]&amp;[021206]" c="021206" cp="16">
          <x v="1"/>
          <x/>
          <x v="12"/>
          <x v="12"/>
          <x v="12"/>
          <x/>
          <x/>
          <x/>
          <x/>
          <x/>
          <x/>
          <x/>
          <x v="1"/>
          <x/>
          <x v="8"/>
          <x/>
        </s>
        <s v="[Marca-Produtos].[CODIGO].&amp;[07]&amp;[021241]" c="021241" cp="16">
          <x v="4"/>
          <x/>
          <x v="13"/>
          <x v="13"/>
          <x v="13"/>
          <x v="2"/>
          <x v="7"/>
          <x/>
          <x v="2"/>
          <x/>
          <x/>
          <x v="3"/>
          <x v="3"/>
          <x/>
          <x v="4"/>
          <x/>
        </s>
        <s v="[Marca-Produtos].[CODIGO].&amp;[07]&amp;[021242]" c="021242" cp="16">
          <x v="4"/>
          <x/>
          <x v="14"/>
          <x v="14"/>
          <x v="14"/>
          <x v="2"/>
          <x v="8"/>
          <x/>
          <x v="2"/>
          <x/>
          <x/>
          <x v="3"/>
          <x v="3"/>
          <x/>
          <x v="4"/>
          <x/>
        </s>
        <s v="[Marca-Produtos].[CODIGO].&amp;[07]&amp;[021250]" c="021250" cp="16">
          <x v="5"/>
          <x/>
          <x v="15"/>
          <x v="15"/>
          <x v="15"/>
          <x v="1"/>
          <x v="9"/>
          <x/>
          <x v="1"/>
          <x v="1"/>
          <x v="1"/>
          <x v="4"/>
          <x v="2"/>
          <x/>
          <x v="2"/>
          <x/>
        </s>
        <s v="[Marca-Produtos].[CODIGO].&amp;[07]&amp;[021251]" c="021251" cp="16">
          <x v="5"/>
          <x/>
          <x v="16"/>
          <x v="16"/>
          <x v="16"/>
          <x v="1"/>
          <x v="9"/>
          <x/>
          <x v="1"/>
          <x v="1"/>
          <x v="1"/>
          <x v="4"/>
          <x v="2"/>
          <x/>
          <x v="5"/>
          <x/>
        </s>
        <s v="[Marca-Produtos].[CODIGO].&amp;[07]&amp;[021252]" c="021252" cp="16">
          <x v="5"/>
          <x/>
          <x v="17"/>
          <x v="17"/>
          <x v="17"/>
          <x v="1"/>
          <x v="9"/>
          <x/>
          <x v="1"/>
          <x v="1"/>
          <x v="1"/>
          <x v="4"/>
          <x v="2"/>
          <x/>
          <x v="3"/>
          <x/>
        </s>
        <s v="[Marca-Produtos].[CODIGO].&amp;[07]&amp;[021253]" c="021253" cp="16">
          <x v="6"/>
          <x/>
          <x v="18"/>
          <x v="18"/>
          <x v="18"/>
          <x v="1"/>
          <x v="9"/>
          <x/>
          <x v="1"/>
          <x v="1"/>
          <x v="1"/>
          <x v="1"/>
          <x v="2"/>
          <x/>
          <x v="2"/>
          <x/>
        </s>
        <s v="[Marca-Produtos].[CODIGO].&amp;[07]&amp;[021254]" c="021254" cp="16">
          <x v="6"/>
          <x/>
          <x v="19"/>
          <x v="19"/>
          <x v="19"/>
          <x v="1"/>
          <x v="9"/>
          <x/>
          <x v="1"/>
          <x v="1"/>
          <x v="1"/>
          <x v="1"/>
          <x v="2"/>
          <x/>
          <x v="5"/>
          <x/>
        </s>
        <s v="[Marca-Produtos].[CODIGO].&amp;[07]&amp;[021265]" c="021265" cp="16">
          <x v="7"/>
          <x/>
          <x v="20"/>
          <x v="20"/>
          <x v="20"/>
          <x v="3"/>
          <x v="10"/>
          <x/>
          <x v="3"/>
          <x v="2"/>
          <x/>
          <x v="3"/>
          <x v="5"/>
          <x/>
          <x v="2"/>
          <x/>
        </s>
        <s v="[Marca-Produtos].[CODIGO].&amp;[07]&amp;[021267]" c="021267" cp="16">
          <x v="7"/>
          <x/>
          <x v="21"/>
          <x v="21"/>
          <x v="21"/>
          <x v="3"/>
          <x v="10"/>
          <x/>
          <x v="3"/>
          <x v="2"/>
          <x/>
          <x v="3"/>
          <x v="5"/>
          <x/>
          <x v="9"/>
          <x/>
        </s>
        <s v="[Marca-Produtos].[CODIGO].&amp;[07]&amp;[021317]" c="021317" cp="16">
          <x v="3"/>
          <x/>
          <x v="22"/>
          <x v="22"/>
          <x v="22"/>
          <x v="2"/>
          <x v="3"/>
          <x/>
          <x v="2"/>
          <x/>
          <x/>
          <x v="2"/>
          <x v="4"/>
          <x/>
          <x v="7"/>
          <x/>
        </s>
        <s v="[Marca-Produtos].[CODIGO].&amp;[07]&amp;[021341]" c="021341" cp="16">
          <x v="3"/>
          <x/>
          <x v="23"/>
          <x v="23"/>
          <x v="23"/>
          <x v="2"/>
          <x v="4"/>
          <x/>
          <x v="2"/>
          <x/>
          <x/>
          <x v="2"/>
          <x v="4"/>
          <x/>
          <x v="7"/>
          <x/>
        </s>
        <s v="[Marca-Produtos].[CODIGO].&amp;[07]&amp;[021357]" c="021357" cp="16">
          <x v="5"/>
          <x/>
          <x v="24"/>
          <x v="24"/>
          <x v="24"/>
          <x v="1"/>
          <x v="9"/>
          <x/>
          <x v="1"/>
          <x v="1"/>
          <x v="1"/>
          <x v="4"/>
          <x v="2"/>
          <x/>
          <x v="10"/>
          <x/>
        </s>
        <s v="[Marca-Produtos].[CODIGO].&amp;[07]&amp;[021358]" c="021358" cp="16">
          <x v="6"/>
          <x/>
          <x v="25"/>
          <x v="25"/>
          <x v="25"/>
          <x v="1"/>
          <x v="9"/>
          <x/>
          <x v="1"/>
          <x v="1"/>
          <x v="1"/>
          <x v="1"/>
          <x v="2"/>
          <x/>
          <x v="3"/>
          <x/>
        </s>
        <s v="[Marca-Produtos].[CODIGO].&amp;[07]&amp;[021380]" c="021380" cp="16">
          <x v="8"/>
          <x/>
          <x v="26"/>
          <x v="26"/>
          <x v="26"/>
          <x v="3"/>
          <x v="11"/>
          <x/>
          <x v="4"/>
          <x/>
          <x/>
          <x v="5"/>
          <x v="6"/>
          <x/>
          <x v="11"/>
          <x/>
        </s>
        <s v="[Marca-Produtos].[CODIGO].&amp;[07]&amp;[021381]" c="021381" cp="16">
          <x v="8"/>
          <x/>
          <x v="27"/>
          <x v="27"/>
          <x v="27"/>
          <x v="3"/>
          <x v="12"/>
          <x/>
          <x v="4"/>
          <x/>
          <x/>
          <x v="5"/>
          <x v="6"/>
          <x/>
          <x v="11"/>
          <x/>
        </s>
        <s v="[Marca-Produtos].[CODIGO].&amp;[07]&amp;[021394]" c="021394" cp="16">
          <x v="5"/>
          <x/>
          <x v="28"/>
          <x v="28"/>
          <x v="28"/>
          <x v="1"/>
          <x v="9"/>
          <x/>
          <x v="1"/>
          <x v="1"/>
          <x v="1"/>
          <x v="4"/>
          <x v="7"/>
          <x/>
          <x v="2"/>
          <x/>
        </s>
        <s v="[Marca-Produtos].[CODIGO].&amp;[07]&amp;[021395]" c="021395" cp="16">
          <x v="5"/>
          <x/>
          <x v="29"/>
          <x v="29"/>
          <x v="29"/>
          <x v="1"/>
          <x v="9"/>
          <x/>
          <x v="1"/>
          <x v="1"/>
          <x v="1"/>
          <x v="4"/>
          <x v="7"/>
          <x/>
          <x v="3"/>
          <x/>
        </s>
        <s v="[Marca-Produtos].[CODIGO].&amp;[07]&amp;[021396]" c="021396" cp="16">
          <x v="5"/>
          <x/>
          <x v="30"/>
          <x v="30"/>
          <x v="30"/>
          <x v="1"/>
          <x v="9"/>
          <x/>
          <x v="1"/>
          <x v="1"/>
          <x v="1"/>
          <x v="4"/>
          <x v="7"/>
          <x/>
          <x v="5"/>
          <x/>
        </s>
        <s v="[Marca-Produtos].[CODIGO].&amp;[07]&amp;[021397]" c="021397" cp="16">
          <x v="2"/>
          <x/>
          <x v="31"/>
          <x v="31"/>
          <x v="31"/>
          <x v="1"/>
          <x v="1"/>
          <x/>
          <x v="1"/>
          <x v="1"/>
          <x v="1"/>
          <x v="1"/>
          <x v="7"/>
          <x/>
          <x v="2"/>
          <x/>
        </s>
        <s v="[Marca-Produtos].[CODIGO].&amp;[07]&amp;[021398]" c="021398" cp="16">
          <x v="2"/>
          <x/>
          <x v="32"/>
          <x v="32"/>
          <x v="32"/>
          <x v="1"/>
          <x v="1"/>
          <x/>
          <x v="1"/>
          <x v="1"/>
          <x v="1"/>
          <x v="1"/>
          <x v="7"/>
          <x/>
          <x v="3"/>
          <x/>
        </s>
        <s v="[Marca-Produtos].[CODIGO].&amp;[07]&amp;[021400]" c="021400" cp="16">
          <x v="3"/>
          <x/>
          <x v="33"/>
          <x v="33"/>
          <x v="33"/>
          <x v="2"/>
          <x v="13"/>
          <x/>
          <x v="2"/>
          <x/>
          <x/>
          <x v="2"/>
          <x v="4"/>
          <x/>
          <x v="7"/>
          <x/>
        </s>
        <s v="[Marca-Produtos].[CODIGO].&amp;[07]&amp;[021432]" c="021432" cp="16">
          <x v="1"/>
          <x/>
          <x v="34"/>
          <x v="34"/>
          <x v="34"/>
          <x/>
          <x v="14"/>
          <x/>
          <x/>
          <x/>
          <x/>
          <x/>
          <x v="1"/>
          <x/>
          <x/>
          <x/>
        </s>
        <s v="[Marca-Produtos].[CODIGO].&amp;[07]&amp;[021433]" c="021433" cp="16">
          <x/>
          <x/>
          <x v="35"/>
          <x v="35"/>
          <x v="35"/>
          <x/>
          <x v="14"/>
          <x/>
          <x/>
          <x/>
          <x/>
          <x/>
          <x/>
          <x/>
          <x/>
          <x/>
        </s>
        <s v="[Marca-Produtos].[CODIGO].&amp;[07]&amp;[021443]" c="021443" cp="16">
          <x v="1"/>
          <x/>
          <x v="36"/>
          <x v="36"/>
          <x v="36"/>
          <x/>
          <x v="14"/>
          <x/>
          <x/>
          <x/>
          <x/>
          <x/>
          <x v="1"/>
          <x/>
          <x v="8"/>
          <x/>
        </s>
        <s v="[Marca-Produtos].[CODIGO].&amp;[07]&amp;[021449]" c="021449" cp="16">
          <x v="8"/>
          <x/>
          <x v="37"/>
          <x v="37"/>
          <x v="37"/>
          <x v="3"/>
          <x v="15"/>
          <x/>
          <x v="4"/>
          <x/>
          <x/>
          <x v="5"/>
          <x v="6"/>
          <x/>
          <x v="11"/>
          <x/>
        </s>
        <s v="[Marca-Produtos].[CODIGO].&amp;[07]&amp;[021454]" c="021454" cp="16">
          <x v="8"/>
          <x/>
          <x v="38"/>
          <x v="38"/>
          <x v="38"/>
          <x v="3"/>
          <x v="16"/>
          <x/>
          <x v="4"/>
          <x/>
          <x/>
          <x v="5"/>
          <x v="6"/>
          <x/>
          <x v="11"/>
          <x/>
        </s>
        <s v="[Marca-Produtos].[CODIGO].&amp;[07]&amp;[021458]" c="021458" cp="16">
          <x v="8"/>
          <x/>
          <x v="39"/>
          <x v="39"/>
          <x v="39"/>
          <x v="3"/>
          <x v="15"/>
          <x/>
          <x v="4"/>
          <x/>
          <x/>
          <x v="5"/>
          <x v="6"/>
          <x/>
          <x v="12"/>
          <x/>
        </s>
        <s v="[Marca-Produtos].[CODIGO].&amp;[07]&amp;[021459]" c="021459" cp="16">
          <x v="8"/>
          <x/>
          <x v="40"/>
          <x v="40"/>
          <x v="40"/>
          <x v="3"/>
          <x v="15"/>
          <x/>
          <x v="4"/>
          <x/>
          <x/>
          <x v="5"/>
          <x v="6"/>
          <x/>
          <x v="13"/>
          <x/>
        </s>
        <s v="[Marca-Produtos].[CODIGO].&amp;[07]&amp;[021460]" c="021460" cp="16">
          <x v="6"/>
          <x/>
          <x v="41"/>
          <x v="41"/>
          <x v="41"/>
          <x v="1"/>
          <x v="9"/>
          <x/>
          <x v="1"/>
          <x v="1"/>
          <x v="1"/>
          <x v="1"/>
          <x v="2"/>
          <x/>
          <x v="10"/>
          <x/>
        </s>
        <s v="[Marca-Produtos].[CODIGO].&amp;[07]&amp;[021473]" c="021473" cp="16">
          <x v="1"/>
          <x/>
          <x v="42"/>
          <x v="42"/>
          <x v="42"/>
          <x/>
          <x v="17"/>
          <x/>
          <x/>
          <x/>
          <x/>
          <x/>
          <x v="1"/>
          <x/>
          <x/>
          <x/>
        </s>
        <s v="[Marca-Produtos].[CODIGO].&amp;[07]&amp;[021479]" c="021479" cp="16">
          <x v="4"/>
          <x/>
          <x v="43"/>
          <x v="43"/>
          <x v="43"/>
          <x v="2"/>
          <x v="18"/>
          <x/>
          <x v="2"/>
          <x/>
          <x/>
          <x v="3"/>
          <x v="3"/>
          <x/>
          <x v="4"/>
          <x/>
        </s>
        <s v="[Marca-Produtos].[CODIGO].&amp;[07]&amp;[021481]" c="021481" cp="16">
          <x v="4"/>
          <x/>
          <x v="44"/>
          <x v="44"/>
          <x v="44"/>
          <x v="2"/>
          <x v="18"/>
          <x/>
          <x v="2"/>
          <x/>
          <x/>
          <x v="3"/>
          <x v="8"/>
          <x/>
          <x v="14"/>
          <x/>
        </s>
        <s v="[Marca-Produtos].[CODIGO].&amp;[07]&amp;[021482]" c="021482" cp="16">
          <x v="4"/>
          <x/>
          <x v="45"/>
          <x v="45"/>
          <x v="45"/>
          <x v="2"/>
          <x v="19"/>
          <x/>
          <x v="2"/>
          <x/>
          <x/>
          <x v="3"/>
          <x v="8"/>
          <x/>
          <x v="15"/>
          <x/>
        </s>
        <s v="[Marca-Produtos].[CODIGO].&amp;[07]&amp;[021483]" c="021483" cp="16">
          <x v="4"/>
          <x/>
          <x v="46"/>
          <x v="46"/>
          <x v="46"/>
          <x v="2"/>
          <x v="20"/>
          <x/>
          <x v="2"/>
          <x/>
          <x/>
          <x v="3"/>
          <x v="8"/>
          <x/>
          <x v="16"/>
          <x/>
        </s>
        <s v="[Marca-Produtos].[CODIGO].&amp;[07]&amp;[021496]" c="021496" cp="16">
          <x v="4"/>
          <x/>
          <x v="47"/>
          <x v="47"/>
          <x v="47"/>
          <x v="2"/>
          <x v="21"/>
          <x/>
          <x v="2"/>
          <x/>
          <x/>
          <x v="3"/>
          <x v="8"/>
          <x/>
          <x v="17"/>
          <x/>
        </s>
        <s v="[Marca-Produtos].[CODIGO].&amp;[07]&amp;[021497]" c="021497" cp="16">
          <x v="3"/>
          <x/>
          <x v="48"/>
          <x v="48"/>
          <x v="48"/>
          <x v="2"/>
          <x v="22"/>
          <x/>
          <x v="2"/>
          <x/>
          <x/>
          <x v="2"/>
          <x v="4"/>
          <x/>
          <x v="7"/>
          <x/>
        </s>
        <s v="[Marca-Produtos].[CODIGO].&amp;[07]&amp;[021499]" c="021499" cp="16">
          <x v="7"/>
          <x/>
          <x v="49"/>
          <x v="49"/>
          <x v="49"/>
          <x v="3"/>
          <x v="23"/>
          <x/>
          <x v="3"/>
          <x v="2"/>
          <x/>
          <x v="3"/>
          <x v="5"/>
          <x/>
          <x v="2"/>
          <x/>
        </s>
        <s v="[Marca-Produtos].[CODIGO].&amp;[07]&amp;[021500]" c="021500" cp="16">
          <x v="7"/>
          <x/>
          <x v="50"/>
          <x v="50"/>
          <x v="50"/>
          <x v="3"/>
          <x v="23"/>
          <x/>
          <x v="3"/>
          <x v="2"/>
          <x/>
          <x v="3"/>
          <x v="5"/>
          <x/>
          <x v="5"/>
          <x/>
        </s>
        <s v="[Marca-Produtos].[CODIGO].&amp;[07]&amp;[021501]" c="021501" cp="16">
          <x v="7"/>
          <x/>
          <x v="51"/>
          <x v="51"/>
          <x v="51"/>
          <x v="3"/>
          <x v="23"/>
          <x/>
          <x v="3"/>
          <x v="2"/>
          <x/>
          <x v="3"/>
          <x v="5"/>
          <x/>
          <x v="9"/>
          <x/>
        </s>
        <s v="[Marca-Produtos].[CODIGO].&amp;[07]&amp;[021502]" c="021502" cp="16">
          <x v="3"/>
          <x/>
          <x v="52"/>
          <x v="52"/>
          <x v="52"/>
          <x v="2"/>
          <x v="8"/>
          <x/>
          <x v="2"/>
          <x/>
          <x/>
          <x v="2"/>
          <x v="3"/>
          <x/>
          <x v="4"/>
          <x/>
        </s>
        <s v="[Marca-Produtos].[CODIGO].&amp;[07]&amp;[021504]" c="021504" cp="16">
          <x v="3"/>
          <x/>
          <x v="53"/>
          <x v="53"/>
          <x v="53"/>
          <x v="2"/>
          <x v="24"/>
          <x/>
          <x v="2"/>
          <x/>
          <x/>
          <x v="2"/>
          <x v="8"/>
          <x/>
          <x v="14"/>
          <x/>
        </s>
        <s v="[Marca-Produtos].[CODIGO].&amp;[07]&amp;[021505]" c="021505" cp="16">
          <x v="3"/>
          <x/>
          <x v="54"/>
          <x v="54"/>
          <x v="54"/>
          <x v="2"/>
          <x v="24"/>
          <x/>
          <x v="2"/>
          <x/>
          <x/>
          <x v="2"/>
          <x v="9"/>
          <x/>
          <x v="17"/>
          <x/>
        </s>
        <s v="[Marca-Produtos].[CODIGO].&amp;[07]&amp;[021506]" c="021506" cp="16">
          <x v="3"/>
          <x/>
          <x v="55"/>
          <x v="55"/>
          <x v="55"/>
          <x v="2"/>
          <x v="24"/>
          <x/>
          <x v="2"/>
          <x/>
          <x/>
          <x v="2"/>
          <x v="3"/>
          <x/>
          <x v="4"/>
          <x/>
        </s>
        <s v="[Marca-Produtos].[CODIGO].&amp;[07]&amp;[021507]" c="021507" cp="16">
          <x v="3"/>
          <x/>
          <x v="56"/>
          <x v="56"/>
          <x v="56"/>
          <x v="2"/>
          <x v="6"/>
          <x/>
          <x v="2"/>
          <x/>
          <x/>
          <x v="2"/>
          <x v="4"/>
          <x/>
          <x v="7"/>
          <x/>
        </s>
        <s v="[Marca-Produtos].[CODIGO].&amp;[07]&amp;[021509]" c="021509" cp="16">
          <x v="5"/>
          <x/>
          <x v="57"/>
          <x v="57"/>
          <x v="57"/>
          <x v="1"/>
          <x v="9"/>
          <x/>
          <x v="1"/>
          <x v="1"/>
          <x v="1"/>
          <x v="4"/>
          <x v="7"/>
          <x/>
          <x v="10"/>
          <x/>
        </s>
        <s v="[Marca-Produtos].[CODIGO].&amp;[07]&amp;[021523]" c="021523" cp="16">
          <x v="9"/>
          <x/>
          <x v="58"/>
          <x v="58"/>
          <x v="58"/>
          <x v="4"/>
          <x v="25"/>
          <x/>
          <x v="5"/>
          <x v="1"/>
          <x v="1"/>
          <x v="6"/>
          <x v="8"/>
          <x/>
          <x v="18"/>
          <x/>
        </s>
        <s v="[Marca-Produtos].[CODIGO].&amp;[07]&amp;[021524]" c="021524" cp="16">
          <x v="9"/>
          <x/>
          <x v="59"/>
          <x v="59"/>
          <x v="59"/>
          <x v="4"/>
          <x v="25"/>
          <x/>
          <x v="5"/>
          <x v="1"/>
          <x v="1"/>
          <x v="6"/>
          <x v="8"/>
          <x/>
          <x v="19"/>
          <x/>
        </s>
        <s v="[Marca-Produtos].[CODIGO].&amp;[07]&amp;[021525]" c="021525" cp="16">
          <x v="9"/>
          <x/>
          <x v="60"/>
          <x v="60"/>
          <x v="60"/>
          <x v="4"/>
          <x v="26"/>
          <x/>
          <x v="5"/>
          <x v="1"/>
          <x v="1"/>
          <x v="6"/>
          <x v="8"/>
          <x/>
          <x v="20"/>
          <x/>
        </s>
        <s v="[Marca-Produtos].[CODIGO].&amp;[07]&amp;[021526]" c="021526" cp="16">
          <x v="10"/>
          <x/>
          <x v="61"/>
          <x v="61"/>
          <x v="61"/>
          <x v="5"/>
          <x v="25"/>
          <x/>
          <x v="6"/>
          <x v="1"/>
          <x v="1"/>
          <x v="7"/>
          <x v="8"/>
          <x/>
          <x v="21"/>
          <x/>
        </s>
        <s v="[Marca-Produtos].[CODIGO].&amp;[07]&amp;[021527]" c="021527" cp="16">
          <x v="10"/>
          <x/>
          <x v="62"/>
          <x v="62"/>
          <x v="62"/>
          <x v="5"/>
          <x v="25"/>
          <x/>
          <x v="6"/>
          <x v="1"/>
          <x v="1"/>
          <x v="7"/>
          <x v="8"/>
          <x/>
          <x v="22"/>
          <x/>
        </s>
        <s v="[Marca-Produtos].[CODIGO].&amp;[07]&amp;[021528]" c="021528" cp="16">
          <x v="10"/>
          <x/>
          <x v="63"/>
          <x v="63"/>
          <x v="63"/>
          <x v="5"/>
          <x v="25"/>
          <x/>
          <x v="6"/>
          <x v="1"/>
          <x v="1"/>
          <x v="7"/>
          <x v="8"/>
          <x/>
          <x v="23"/>
          <x/>
        </s>
        <s v="[Marca-Produtos].[CODIGO].&amp;[07]&amp;[021529]" c="021529" cp="16">
          <x v="11"/>
          <x/>
          <x v="64"/>
          <x v="64"/>
          <x v="64"/>
          <x v="6"/>
          <x v="27"/>
          <x/>
          <x v="6"/>
          <x v="1"/>
          <x v="1"/>
          <x v="8"/>
          <x v="8"/>
          <x/>
          <x v="24"/>
          <x/>
        </s>
        <s v="[Marca-Produtos].[CODIGO].&amp;[07]&amp;[021530]" c="021530" cp="16">
          <x v="5"/>
          <x/>
          <x v="65"/>
          <x v="65"/>
          <x v="65"/>
          <x v="1"/>
          <x v="28"/>
          <x/>
          <x v="1"/>
          <x v="1"/>
          <x v="1"/>
          <x v="4"/>
          <x v="10"/>
          <x/>
          <x v="2"/>
          <x/>
        </s>
        <s v="[Marca-Produtos].[CODIGO].&amp;[07]&amp;[021532]" c="021532" cp="16">
          <x v="12"/>
          <x/>
          <x v="66"/>
          <x v="66"/>
          <x v="66"/>
          <x v="7"/>
          <x v="25"/>
          <x/>
          <x v="7"/>
          <x v="1"/>
          <x v="1"/>
          <x v="9"/>
          <x v="11"/>
          <x/>
          <x v="2"/>
          <x/>
        </s>
        <s v="[Marca-Produtos].[CODIGO].&amp;[07]&amp;[021533]" c="021533" cp="16">
          <x v="12"/>
          <x/>
          <x v="67"/>
          <x v="67"/>
          <x v="67"/>
          <x v="7"/>
          <x v="25"/>
          <x/>
          <x v="7"/>
          <x v="1"/>
          <x v="1"/>
          <x v="9"/>
          <x v="11"/>
          <x/>
          <x v="5"/>
          <x/>
        </s>
        <s v="[Marca-Produtos].[CODIGO].&amp;[07]&amp;[021534]" c="021534" cp="16">
          <x v="12"/>
          <x/>
          <x v="68"/>
          <x v="68"/>
          <x v="68"/>
          <x v="7"/>
          <x v="25"/>
          <x/>
          <x v="7"/>
          <x v="1"/>
          <x v="1"/>
          <x v="9"/>
          <x v="11"/>
          <x/>
          <x v="25"/>
          <x/>
        </s>
        <s v="[Marca-Produtos].[CODIGO].&amp;[07]&amp;[021535]" c="021535" cp="16">
          <x v="13"/>
          <x/>
          <x v="69"/>
          <x v="69"/>
          <x v="69"/>
          <x v="8"/>
          <x v="25"/>
          <x/>
          <x v="8"/>
          <x v="1"/>
          <x v="1"/>
          <x v="10"/>
          <x v="8"/>
          <x/>
          <x v="2"/>
          <x/>
        </s>
        <s v="[Marca-Produtos].[CODIGO].&amp;[07]&amp;[021536]" c="021536" cp="16">
          <x v="13"/>
          <x/>
          <x v="70"/>
          <x v="70"/>
          <x v="70"/>
          <x v="8"/>
          <x v="25"/>
          <x/>
          <x v="8"/>
          <x v="1"/>
          <x v="1"/>
          <x v="10"/>
          <x v="8"/>
          <x/>
          <x v="3"/>
          <x/>
        </s>
        <s v="[Marca-Produtos].[CODIGO].&amp;[07]&amp;[021537]" c="021537" cp="16">
          <x v="13"/>
          <x/>
          <x v="71"/>
          <x v="71"/>
          <x v="71"/>
          <x v="8"/>
          <x v="25"/>
          <x/>
          <x v="8"/>
          <x v="1"/>
          <x v="1"/>
          <x v="10"/>
          <x v="8"/>
          <x/>
          <x v="26"/>
          <x/>
        </s>
        <s v="[Marca-Produtos].[CODIGO].&amp;[07]&amp;[021539]" c="021539" cp="16">
          <x v="2"/>
          <x/>
          <x v="72"/>
          <x v="72"/>
          <x v="72"/>
          <x v="1"/>
          <x v="1"/>
          <x/>
          <x v="1"/>
          <x v="1"/>
          <x v="1"/>
          <x v="1"/>
          <x v="2"/>
          <x/>
          <x v="10"/>
          <x/>
        </s>
        <s v="[Marca-Produtos].[CODIGO].&amp;[07]&amp;[021541]" c="021541" cp="16">
          <x v="14"/>
          <x/>
          <x v="73"/>
          <x v="73"/>
          <x v="73"/>
          <x v="5"/>
          <x v="9"/>
          <x/>
          <x v="6"/>
          <x v="1"/>
          <x v="1"/>
          <x v="11"/>
          <x v="8"/>
          <x/>
          <x v="2"/>
          <x/>
        </s>
        <s v="[Marca-Produtos].[CODIGO].&amp;[07]&amp;[021542]" c="021542" cp="16">
          <x v="14"/>
          <x/>
          <x v="74"/>
          <x v="74"/>
          <x v="74"/>
          <x v="5"/>
          <x v="29"/>
          <x/>
          <x v="6"/>
          <x v="1"/>
          <x v="1"/>
          <x v="11"/>
          <x v="8"/>
          <x/>
          <x v="2"/>
          <x/>
        </s>
        <s v="[Marca-Produtos].[CODIGO].&amp;[07]&amp;[021555]" c="021555" cp="16">
          <x v="12"/>
          <x/>
          <x v="75"/>
          <x v="75"/>
          <x v="75"/>
          <x v="7"/>
          <x v="25"/>
          <x/>
          <x v="7"/>
          <x v="1"/>
          <x v="1"/>
          <x v="9"/>
          <x v="11"/>
          <x/>
          <x v="26"/>
          <x/>
        </s>
        <s v="[Marca-Produtos].[CODIGO].&amp;[07]&amp;[021567]" c="021567" cp="16">
          <x v="15"/>
          <x/>
          <x v="76"/>
          <x v="76"/>
          <x v="76"/>
          <x v="1"/>
          <x v="30"/>
          <x/>
          <x v="1"/>
          <x v="1"/>
          <x v="1"/>
          <x v="4"/>
          <x v="2"/>
          <x/>
          <x v="2"/>
          <x/>
        </s>
        <s v="[Marca-Produtos].[CODIGO].&amp;[07]&amp;[021568]" c="021568" cp="16">
          <x v="6"/>
          <x/>
          <x v="77"/>
          <x v="77"/>
          <x v="77"/>
          <x v="1"/>
          <x v="31"/>
          <x/>
          <x v="1"/>
          <x v="1"/>
          <x v="1"/>
          <x v="1"/>
          <x v="2"/>
          <x/>
          <x v="2"/>
          <x/>
        </s>
        <s v="[Marca-Produtos].[CODIGO].&amp;[07]&amp;[021569]" c="021569" cp="16">
          <x v="6"/>
          <x/>
          <x v="78"/>
          <x v="78"/>
          <x v="78"/>
          <x v="1"/>
          <x v="31"/>
          <x/>
          <x v="1"/>
          <x v="1"/>
          <x v="1"/>
          <x v="1"/>
          <x v="2"/>
          <x/>
          <x v="5"/>
          <x/>
        </s>
        <s v="[Marca-Produtos].[CODIGO].&amp;[07]&amp;[021570]" c="021570" cp="16">
          <x v="6"/>
          <x/>
          <x v="79"/>
          <x v="79"/>
          <x v="79"/>
          <x v="1"/>
          <x v="31"/>
          <x/>
          <x v="1"/>
          <x v="1"/>
          <x v="1"/>
          <x v="1"/>
          <x v="2"/>
          <x/>
          <x v="3"/>
          <x/>
        </s>
        <s v="[Marca-Produtos].[CODIGO].&amp;[07]&amp;[021571]" c="021571" cp="16">
          <x v="6"/>
          <x/>
          <x v="80"/>
          <x v="80"/>
          <x v="80"/>
          <x v="1"/>
          <x v="31"/>
          <x/>
          <x v="1"/>
          <x v="1"/>
          <x v="1"/>
          <x v="1"/>
          <x v="2"/>
          <x/>
          <x v="10"/>
          <x/>
        </s>
        <s v="[Marca-Produtos].[CODIGO].&amp;[07]&amp;[021594]" c="021594" cp="16">
          <x v="3"/>
          <x/>
          <x v="81"/>
          <x v="81"/>
          <x v="81"/>
          <x v="2"/>
          <x v="32"/>
          <x/>
          <x v="2"/>
          <x/>
          <x/>
          <x v="2"/>
          <x v="3"/>
          <x/>
          <x v="4"/>
          <x/>
        </s>
        <s v="[Marca-Produtos].[CODIGO].&amp;[07]&amp;[021605]" c="021605" cp="16">
          <x v="3"/>
          <x/>
          <x v="82"/>
          <x v="82"/>
          <x v="82"/>
          <x v="2"/>
          <x v="6"/>
          <x/>
          <x v="2"/>
          <x/>
          <x/>
          <x v="2"/>
          <x v="3"/>
          <x/>
          <x v="4"/>
          <x/>
        </s>
        <s v="[Marca-Produtos].[CODIGO].&amp;[07]&amp;[021608]" c="021608" cp="16">
          <x v="5"/>
          <x/>
          <x v="83"/>
          <x v="83"/>
          <x v="83"/>
          <x v="1"/>
          <x v="33"/>
          <x/>
          <x v="1"/>
          <x v="1"/>
          <x v="1"/>
          <x v="4"/>
          <x v="2"/>
          <x/>
          <x v="2"/>
          <x/>
        </s>
        <s v="[Marca-Produtos].[CODIGO].&amp;[07]&amp;[021609]" c="021609" cp="16">
          <x v="5"/>
          <x/>
          <x v="84"/>
          <x v="84"/>
          <x v="84"/>
          <x v="1"/>
          <x v="33"/>
          <x/>
          <x v="1"/>
          <x v="1"/>
          <x v="1"/>
          <x v="4"/>
          <x v="2"/>
          <x/>
          <x v="5"/>
          <x/>
        </s>
        <s v="[Marca-Produtos].[CODIGO].&amp;[07]&amp;[021610]" c="021610" cp="16">
          <x v="5"/>
          <x/>
          <x v="85"/>
          <x v="85"/>
          <x v="85"/>
          <x v="1"/>
          <x v="33"/>
          <x/>
          <x v="1"/>
          <x v="1"/>
          <x v="1"/>
          <x v="4"/>
          <x v="2"/>
          <x/>
          <x v="3"/>
          <x/>
        </s>
        <s v="[Marca-Produtos].[CODIGO].&amp;[07]&amp;[021611]" c="021611" cp="16">
          <x v="5"/>
          <x/>
          <x v="86"/>
          <x v="86"/>
          <x v="86"/>
          <x v="1"/>
          <x v="33"/>
          <x/>
          <x v="1"/>
          <x v="1"/>
          <x v="1"/>
          <x v="4"/>
          <x v="2"/>
          <x/>
          <x v="10"/>
          <x/>
        </s>
        <s v="[Marca-Produtos].[CODIGO].&amp;[07]&amp;[021612]" c="021612" cp="16">
          <x v="5"/>
          <x/>
          <x v="87"/>
          <x v="87"/>
          <x v="87"/>
          <x v="1"/>
          <x v="33"/>
          <x/>
          <x v="1"/>
          <x v="1"/>
          <x v="1"/>
          <x v="4"/>
          <x v="7"/>
          <x/>
          <x v="2"/>
          <x/>
        </s>
        <s v="[Marca-Produtos].[CODIGO].&amp;[07]&amp;[021613]" c="021613" cp="16">
          <x v="5"/>
          <x/>
          <x v="88"/>
          <x v="88"/>
          <x v="88"/>
          <x v="1"/>
          <x v="33"/>
          <x/>
          <x v="1"/>
          <x v="1"/>
          <x v="1"/>
          <x v="4"/>
          <x v="7"/>
          <x/>
          <x v="5"/>
          <x/>
        </s>
        <s v="[Marca-Produtos].[CODIGO].&amp;[07]&amp;[021614]" c="021614" cp="16">
          <x v="5"/>
          <x/>
          <x v="89"/>
          <x v="89"/>
          <x v="89"/>
          <x v="1"/>
          <x v="33"/>
          <x/>
          <x v="1"/>
          <x v="1"/>
          <x v="1"/>
          <x v="4"/>
          <x v="7"/>
          <x/>
          <x v="3"/>
          <x/>
        </s>
        <s v="[Marca-Produtos].[CODIGO].&amp;[07]&amp;[021615]" c="021615" cp="16">
          <x v="5"/>
          <x/>
          <x v="90"/>
          <x v="90"/>
          <x v="90"/>
          <x v="1"/>
          <x v="33"/>
          <x/>
          <x v="1"/>
          <x v="1"/>
          <x v="1"/>
          <x v="4"/>
          <x v="7"/>
          <x/>
          <x v="10"/>
          <x/>
        </s>
        <s v="[Marca-Produtos].[CODIGO].&amp;[07]&amp;[021616]" c="021616" cp="16">
          <x v="6"/>
          <x/>
          <x v="91"/>
          <x v="91"/>
          <x v="91"/>
          <x v="1"/>
          <x v="33"/>
          <x/>
          <x v="1"/>
          <x v="1"/>
          <x v="1"/>
          <x v="1"/>
          <x v="2"/>
          <x/>
          <x v="2"/>
          <x/>
        </s>
        <s v="[Marca-Produtos].[CODIGO].&amp;[07]&amp;[021617]" c="021617" cp="16">
          <x v="6"/>
          <x/>
          <x v="92"/>
          <x v="92"/>
          <x v="92"/>
          <x v="1"/>
          <x v="33"/>
          <x/>
          <x v="1"/>
          <x v="1"/>
          <x v="1"/>
          <x v="1"/>
          <x v="2"/>
          <x/>
          <x v="5"/>
          <x/>
        </s>
        <s v="[Marca-Produtos].[CODIGO].&amp;[07]&amp;[021618]" c="021618" cp="16">
          <x v="6"/>
          <x/>
          <x v="93"/>
          <x v="93"/>
          <x v="93"/>
          <x v="1"/>
          <x v="33"/>
          <x/>
          <x v="1"/>
          <x v="1"/>
          <x v="1"/>
          <x v="1"/>
          <x v="2"/>
          <x/>
          <x v="3"/>
          <x/>
        </s>
        <s v="[Marca-Produtos].[CODIGO].&amp;[07]&amp;[021619]" c="021619" cp="16">
          <x v="6"/>
          <x/>
          <x v="94"/>
          <x v="94"/>
          <x v="94"/>
          <x v="1"/>
          <x v="33"/>
          <x/>
          <x v="1"/>
          <x v="1"/>
          <x v="1"/>
          <x v="1"/>
          <x v="2"/>
          <x/>
          <x v="10"/>
          <x/>
        </s>
        <s v="[Marca-Produtos].[CODIGO].&amp;[07]&amp;[021620]" c="021620" cp="16">
          <x v="14"/>
          <x/>
          <x v="95"/>
          <x v="95"/>
          <x v="95"/>
          <x v="5"/>
          <x v="33"/>
          <x/>
          <x v="6"/>
          <x v="1"/>
          <x v="1"/>
          <x v="11"/>
          <x v="8"/>
          <x/>
          <x v="2"/>
          <x/>
        </s>
        <s v="[Marca-Produtos].[CODIGO].&amp;[07]&amp;[021644]" c="021644" cp="16">
          <x v="1"/>
          <x/>
          <x v="96"/>
          <x v="96"/>
          <x v="96"/>
          <x/>
          <x v="14"/>
          <x/>
          <x/>
          <x/>
          <x/>
          <x/>
          <x v="1"/>
          <x/>
          <x v="6"/>
          <x/>
        </s>
        <s v="[Marca-Produtos].[CODIGO].&amp;[07]&amp;[070025]" c="070025" cp="16">
          <x v="16"/>
          <x/>
          <x v="97"/>
          <x v="97"/>
          <x v="97"/>
          <x v="9"/>
          <x v="34"/>
          <x/>
          <x v="9"/>
          <x v="3"/>
          <x/>
          <x v="12"/>
          <x v="12"/>
          <x/>
          <x v="27"/>
          <x/>
        </s>
        <s v="[Marca-Produtos].[CODIGO].&amp;[07]&amp;[070028]" c="070028" cp="16">
          <x v="16"/>
          <x/>
          <x v="98"/>
          <x v="98"/>
          <x v="98"/>
          <x v="9"/>
          <x v="34"/>
          <x/>
          <x v="9"/>
          <x v="3"/>
          <x/>
          <x v="12"/>
          <x v="12"/>
          <x/>
          <x v="28"/>
          <x/>
        </s>
        <s v="[Marca-Produtos].[CODIGO].&amp;[07]&amp;[D00006]" c="D00006" cp="16">
          <x v="17"/>
          <x/>
          <x v="99"/>
          <x v="99"/>
          <x v="99"/>
          <x v="10"/>
          <x v="35"/>
          <x/>
          <x v="10"/>
          <x v="4"/>
          <x/>
          <x v="3"/>
          <x v="8"/>
          <x/>
          <x v="29"/>
          <x/>
        </s>
        <s v="[Marca-Produtos].[CODIGO].&amp;[07]&amp;[D00009]" c="D00009" cp="16">
          <x v="17"/>
          <x/>
          <x v="100"/>
          <x v="100"/>
          <x v="100"/>
          <x v="10"/>
          <x v="35"/>
          <x/>
          <x v="10"/>
          <x v="4"/>
          <x/>
          <x v="3"/>
          <x v="8"/>
          <x/>
          <x v="2"/>
          <x/>
        </s>
        <s v="[Marca-Produtos].[CODIGO].&amp;[07]&amp;[D00010]" c="D00010" cp="16">
          <x v="17"/>
          <x/>
          <x v="101"/>
          <x v="101"/>
          <x v="101"/>
          <x v="10"/>
          <x v="35"/>
          <x/>
          <x v="10"/>
          <x v="4"/>
          <x/>
          <x v="3"/>
          <x v="8"/>
          <x/>
          <x v="5"/>
          <x/>
        </s>
        <s v="[Marca-Produtos].[CODIGO].&amp;[07]&amp;[D00011]" c="D00011" cp="16">
          <x v="17"/>
          <x/>
          <x v="102"/>
          <x v="102"/>
          <x v="102"/>
          <x v="10"/>
          <x v="35"/>
          <x/>
          <x v="10"/>
          <x v="4"/>
          <x/>
          <x v="3"/>
          <x v="8"/>
          <x/>
          <x v="30"/>
          <x/>
        </s>
        <s v="[Marca-Produtos].[CODIGO].&amp;[07]&amp;[D00017]" c="D00017" cp="16">
          <x v="17"/>
          <x/>
          <x v="103"/>
          <x v="103"/>
          <x v="103"/>
          <x v="10"/>
          <x v="36"/>
          <x/>
          <x v="10"/>
          <x v="4"/>
          <x/>
          <x v="3"/>
          <x v="8"/>
          <x/>
          <x v="2"/>
          <x/>
        </s>
        <s v="[Marca-Produtos].[CODIGO].&amp;[07]&amp;[D00018]" c="D00018" cp="16">
          <x v="17"/>
          <x/>
          <x v="104"/>
          <x v="104"/>
          <x v="104"/>
          <x v="10"/>
          <x v="36"/>
          <x/>
          <x v="10"/>
          <x v="4"/>
          <x/>
          <x v="3"/>
          <x v="8"/>
          <x/>
          <x v="5"/>
          <x/>
        </s>
        <s v="[Marca-Produtos].[CODIGO].&amp;[07]&amp;[D00019]" c="D00019" cp="16">
          <x v="17"/>
          <x/>
          <x v="105"/>
          <x v="105"/>
          <x v="105"/>
          <x v="10"/>
          <x v="36"/>
          <x/>
          <x v="10"/>
          <x v="4"/>
          <x/>
          <x v="3"/>
          <x v="8"/>
          <x/>
          <x v="29"/>
          <x/>
        </s>
        <s v="[Marca-Produtos].[CODIGO].&amp;[07]&amp;[D00020]" c="D00020" cp="16">
          <x v="17"/>
          <x/>
          <x v="106"/>
          <x v="106"/>
          <x v="106"/>
          <x v="10"/>
          <x v="36"/>
          <x/>
          <x v="10"/>
          <x v="4"/>
          <x/>
          <x v="3"/>
          <x v="8"/>
          <x/>
          <x v="30"/>
          <x/>
        </s>
        <s v="[Marca-Produtos].[CODIGO].&amp;[07]&amp;[D00021]" c="D00021" cp="16">
          <x v="17"/>
          <x/>
          <x v="107"/>
          <x v="107"/>
          <x v="107"/>
          <x v="10"/>
          <x v="35"/>
          <x/>
          <x v="10"/>
          <x v="4"/>
          <x/>
          <x v="13"/>
          <x v="8"/>
          <x/>
          <x v="31"/>
          <x/>
        </s>
        <s v="[Marca-Produtos].[CODIGO].&amp;[07]&amp;[D00022]" c="D00022" cp="16">
          <x v="17"/>
          <x/>
          <x v="108"/>
          <x v="108"/>
          <x v="108"/>
          <x v="10"/>
          <x v="35"/>
          <x/>
          <x v="10"/>
          <x v="4"/>
          <x/>
          <x v="13"/>
          <x v="8"/>
          <x/>
          <x v="32"/>
          <x/>
        </s>
        <s v="[Marca-Produtos].[CODIGO].&amp;[07]&amp;[D00023]" c="D00023" cp="16">
          <x v="17"/>
          <x/>
          <x v="109"/>
          <x v="109"/>
          <x v="109"/>
          <x v="10"/>
          <x v="35"/>
          <x/>
          <x v="10"/>
          <x v="4"/>
          <x/>
          <x v="13"/>
          <x v="8"/>
          <x/>
          <x v="33"/>
          <x/>
        </s>
        <s v="[Marca-Produtos].[CODIGO].&amp;[07]&amp;[D00024]" c="D00024" cp="16">
          <x v="17"/>
          <x/>
          <x v="110"/>
          <x v="110"/>
          <x v="110"/>
          <x v="10"/>
          <x v="35"/>
          <x/>
          <x v="10"/>
          <x v="4"/>
          <x/>
          <x v="13"/>
          <x v="8"/>
          <x/>
          <x v="34"/>
          <x/>
        </s>
        <s v="[Marca-Produtos].[CODIGO].&amp;[07]&amp;[D00025]" c="D00025" cp="16">
          <x v="18"/>
          <x/>
          <x v="111"/>
          <x v="111"/>
          <x v="111"/>
          <x v="10"/>
          <x v="37"/>
          <x/>
          <x v="10"/>
          <x v="4"/>
          <x/>
          <x v="2"/>
          <x v="8"/>
          <x/>
          <x v="7"/>
          <x/>
        </s>
        <s v="[Marca-Produtos].[CODIGO].&amp;[07]&amp;[D00026]" c="D00026" cp="16">
          <x v="18"/>
          <x/>
          <x v="112"/>
          <x v="112"/>
          <x v="112"/>
          <x v="10"/>
          <x v="38"/>
          <x/>
          <x v="10"/>
          <x v="4"/>
          <x/>
          <x v="2"/>
          <x v="8"/>
          <x/>
          <x v="7"/>
          <x/>
        </s>
        <s v="[Marca-Produtos].[CODIGO].&amp;[07]&amp;[D00132]" c="D00132" cp="16">
          <x v="19"/>
          <x/>
          <x v="113"/>
          <x v="113"/>
          <x v="113"/>
          <x v="10"/>
          <x v="30"/>
          <x/>
          <x v="10"/>
          <x v="4"/>
          <x v="1"/>
          <x v="4"/>
          <x v="8"/>
          <x/>
          <x v="2"/>
          <x/>
        </s>
        <s v="[Marca-Produtos].[CODIGO].&amp;[07]&amp;[D00134]" c="D00134" cp="16">
          <x v="19"/>
          <x/>
          <x v="114"/>
          <x v="114"/>
          <x v="114"/>
          <x v="10"/>
          <x v="30"/>
          <x/>
          <x v="10"/>
          <x v="4"/>
          <x v="1"/>
          <x v="4"/>
          <x v="8"/>
          <x/>
          <x v="5"/>
          <x/>
        </s>
        <s v="[Marca-Produtos].[CODIGO].&amp;[07]&amp;[D00135]" c="D00135" cp="16">
          <x v="19"/>
          <x/>
          <x v="115"/>
          <x v="115"/>
          <x v="115"/>
          <x v="10"/>
          <x v="39"/>
          <x/>
          <x v="10"/>
          <x v="4"/>
          <x v="1"/>
          <x v="4"/>
          <x v="8"/>
          <x/>
          <x v="29"/>
          <x/>
        </s>
        <s v="[Marca-Produtos].[CODIGO].&amp;[07]&amp;[D00136]" c="D00136" cp="16">
          <x v="19"/>
          <x/>
          <x v="116"/>
          <x v="116"/>
          <x v="116"/>
          <x v="10"/>
          <x v="30"/>
          <x/>
          <x v="10"/>
          <x v="4"/>
          <x v="1"/>
          <x v="4"/>
          <x v="8"/>
          <x/>
          <x v="29"/>
          <x/>
        </s>
        <s v="[Marca-Produtos].[CODIGO].&amp;[08]&amp;[010515]" c="010515" cp="16">
          <x/>
          <x/>
          <x/>
          <x/>
          <x/>
          <x/>
          <x/>
          <x/>
          <x/>
          <x/>
          <x/>
          <x/>
          <x/>
          <x/>
          <x/>
          <x/>
        </s>
        <s v="[Marca-Produtos].[CODIGO].&amp;[08]&amp;[021162]" c="021162" cp="16">
          <x v="3"/>
          <x/>
          <x v="9"/>
          <x v="9"/>
          <x v="9"/>
          <x v="2"/>
          <x v="5"/>
          <x/>
          <x v="2"/>
          <x/>
          <x/>
          <x v="2"/>
          <x v="3"/>
          <x/>
          <x v="4"/>
          <x/>
        </s>
        <s v="[Marca-Produtos].[CODIGO].&amp;[08]&amp;[021171]" c="021171" cp="16">
          <x v="3"/>
          <x/>
          <x v="11"/>
          <x v="11"/>
          <x v="11"/>
          <x v="2"/>
          <x v="6"/>
          <x/>
          <x v="2"/>
          <x/>
          <x/>
          <x v="2"/>
          <x v="4"/>
          <x/>
          <x v="7"/>
          <x/>
        </s>
        <s v="[Marca-Produtos].[CODIGO].&amp;[08]&amp;[021241]" c="021241" cp="16">
          <x v="4"/>
          <x/>
          <x v="13"/>
          <x v="13"/>
          <x v="13"/>
          <x v="2"/>
          <x v="7"/>
          <x/>
          <x v="2"/>
          <x/>
          <x/>
          <x v="3"/>
          <x v="3"/>
          <x/>
          <x v="4"/>
          <x/>
        </s>
        <s v="[Marca-Produtos].[CODIGO].&amp;[08]&amp;[021251]" c="021251" cp="16">
          <x v="5"/>
          <x/>
          <x v="16"/>
          <x v="16"/>
          <x v="16"/>
          <x v="1"/>
          <x v="9"/>
          <x/>
          <x v="1"/>
          <x v="1"/>
          <x v="1"/>
          <x v="4"/>
          <x v="2"/>
          <x/>
          <x v="5"/>
          <x/>
        </s>
        <s v="[Marca-Produtos].[CODIGO].&amp;[08]&amp;[021252]" c="021252" cp="16">
          <x v="5"/>
          <x/>
          <x v="17"/>
          <x v="17"/>
          <x v="17"/>
          <x v="1"/>
          <x v="9"/>
          <x/>
          <x v="1"/>
          <x v="1"/>
          <x v="1"/>
          <x v="4"/>
          <x v="2"/>
          <x/>
          <x v="3"/>
          <x/>
        </s>
        <s v="[Marca-Produtos].[CODIGO].&amp;[08]&amp;[021253]" c="021253" cp="16">
          <x v="6"/>
          <x/>
          <x v="18"/>
          <x v="18"/>
          <x v="18"/>
          <x v="1"/>
          <x v="9"/>
          <x/>
          <x v="1"/>
          <x v="1"/>
          <x v="1"/>
          <x v="1"/>
          <x v="2"/>
          <x/>
          <x v="2"/>
          <x/>
        </s>
        <s v="[Marca-Produtos].[CODIGO].&amp;[08]&amp;[021254]" c="021254" cp="16">
          <x v="6"/>
          <x/>
          <x v="19"/>
          <x v="19"/>
          <x v="19"/>
          <x v="1"/>
          <x v="9"/>
          <x/>
          <x v="1"/>
          <x v="1"/>
          <x v="1"/>
          <x v="1"/>
          <x v="2"/>
          <x/>
          <x v="5"/>
          <x/>
        </s>
        <s v="[Marca-Produtos].[CODIGO].&amp;[08]&amp;[021265]" c="021265" cp="16">
          <x v="7"/>
          <x/>
          <x v="20"/>
          <x v="20"/>
          <x v="20"/>
          <x v="3"/>
          <x v="10"/>
          <x/>
          <x v="3"/>
          <x v="2"/>
          <x/>
          <x v="3"/>
          <x v="5"/>
          <x/>
          <x v="2"/>
          <x/>
        </s>
        <s v="[Marca-Produtos].[CODIGO].&amp;[08]&amp;[021267]" c="021267" cp="16">
          <x v="7"/>
          <x/>
          <x v="21"/>
          <x v="21"/>
          <x v="21"/>
          <x v="3"/>
          <x v="10"/>
          <x/>
          <x v="3"/>
          <x v="2"/>
          <x/>
          <x v="3"/>
          <x v="5"/>
          <x/>
          <x v="9"/>
          <x/>
        </s>
        <s v="[Marca-Produtos].[CODIGO].&amp;[08]&amp;[021357]" c="021357" cp="16">
          <x v="5"/>
          <x/>
          <x v="24"/>
          <x v="24"/>
          <x v="24"/>
          <x v="1"/>
          <x v="9"/>
          <x/>
          <x v="1"/>
          <x v="1"/>
          <x v="1"/>
          <x v="4"/>
          <x v="2"/>
          <x/>
          <x v="10"/>
          <x/>
        </s>
        <s v="[Marca-Produtos].[CODIGO].&amp;[08]&amp;[021358]" c="021358" cp="16">
          <x v="6"/>
          <x/>
          <x v="25"/>
          <x v="25"/>
          <x v="25"/>
          <x v="1"/>
          <x v="9"/>
          <x/>
          <x v="1"/>
          <x v="1"/>
          <x v="1"/>
          <x v="1"/>
          <x v="2"/>
          <x/>
          <x v="3"/>
          <x/>
        </s>
        <s v="[Marca-Produtos].[CODIGO].&amp;[08]&amp;[021380]" c="021380" cp="16">
          <x v="8"/>
          <x/>
          <x v="26"/>
          <x v="26"/>
          <x v="26"/>
          <x v="3"/>
          <x v="11"/>
          <x/>
          <x v="4"/>
          <x/>
          <x/>
          <x v="5"/>
          <x v="6"/>
          <x/>
          <x v="11"/>
          <x/>
        </s>
        <s v="[Marca-Produtos].[CODIGO].&amp;[08]&amp;[021381]" c="021381" cp="16">
          <x v="8"/>
          <x/>
          <x v="27"/>
          <x v="27"/>
          <x v="27"/>
          <x v="3"/>
          <x v="12"/>
          <x/>
          <x v="4"/>
          <x/>
          <x/>
          <x v="5"/>
          <x v="6"/>
          <x/>
          <x v="11"/>
          <x/>
        </s>
        <s v="[Marca-Produtos].[CODIGO].&amp;[08]&amp;[021394]" c="021394" cp="16">
          <x v="5"/>
          <x/>
          <x v="28"/>
          <x v="28"/>
          <x v="28"/>
          <x v="1"/>
          <x v="9"/>
          <x/>
          <x v="1"/>
          <x v="1"/>
          <x v="1"/>
          <x v="4"/>
          <x v="7"/>
          <x/>
          <x v="2"/>
          <x/>
        </s>
        <s v="[Marca-Produtos].[CODIGO].&amp;[08]&amp;[021395]" c="021395" cp="16">
          <x v="5"/>
          <x/>
          <x v="29"/>
          <x v="29"/>
          <x v="29"/>
          <x v="1"/>
          <x v="9"/>
          <x/>
          <x v="1"/>
          <x v="1"/>
          <x v="1"/>
          <x v="4"/>
          <x v="7"/>
          <x/>
          <x v="3"/>
          <x/>
        </s>
        <s v="[Marca-Produtos].[CODIGO].&amp;[08]&amp;[021396]" c="021396" cp="16">
          <x v="5"/>
          <x/>
          <x v="30"/>
          <x v="30"/>
          <x v="30"/>
          <x v="1"/>
          <x v="9"/>
          <x/>
          <x v="1"/>
          <x v="1"/>
          <x v="1"/>
          <x v="4"/>
          <x v="7"/>
          <x/>
          <x v="5"/>
          <x/>
        </s>
        <s v="[Marca-Produtos].[CODIGO].&amp;[08]&amp;[021400]" c="021400" cp="16">
          <x v="3"/>
          <x/>
          <x v="33"/>
          <x v="33"/>
          <x v="33"/>
          <x v="2"/>
          <x v="13"/>
          <x/>
          <x v="2"/>
          <x/>
          <x/>
          <x v="2"/>
          <x v="4"/>
          <x/>
          <x v="7"/>
          <x/>
        </s>
        <s v="[Marca-Produtos].[CODIGO].&amp;[08]&amp;[021433]" c="021433" cp="16">
          <x/>
          <x/>
          <x v="35"/>
          <x v="35"/>
          <x v="35"/>
          <x/>
          <x v="14"/>
          <x/>
          <x/>
          <x/>
          <x/>
          <x/>
          <x/>
          <x/>
          <x/>
          <x/>
        </s>
        <s v="[Marca-Produtos].[CODIGO].&amp;[08]&amp;[021454]" c="021454" cp="16">
          <x v="8"/>
          <x/>
          <x v="38"/>
          <x v="38"/>
          <x v="38"/>
          <x v="3"/>
          <x v="16"/>
          <x/>
          <x v="4"/>
          <x/>
          <x/>
          <x v="5"/>
          <x v="6"/>
          <x/>
          <x v="11"/>
          <x/>
        </s>
        <s v="[Marca-Produtos].[CODIGO].&amp;[08]&amp;[021479]" c="021479" cp="16">
          <x v="4"/>
          <x/>
          <x v="43"/>
          <x v="43"/>
          <x v="43"/>
          <x v="2"/>
          <x v="18"/>
          <x/>
          <x v="2"/>
          <x/>
          <x/>
          <x v="3"/>
          <x v="3"/>
          <x/>
          <x v="4"/>
          <x/>
        </s>
        <s v="[Marca-Produtos].[CODIGO].&amp;[08]&amp;[021481]" c="021481" cp="16">
          <x v="4"/>
          <x/>
          <x v="44"/>
          <x v="44"/>
          <x v="44"/>
          <x v="2"/>
          <x v="18"/>
          <x/>
          <x v="2"/>
          <x/>
          <x/>
          <x v="3"/>
          <x v="8"/>
          <x/>
          <x v="14"/>
          <x/>
        </s>
        <s v="[Marca-Produtos].[CODIGO].&amp;[08]&amp;[021482]" c="021482" cp="16">
          <x v="4"/>
          <x/>
          <x v="45"/>
          <x v="45"/>
          <x v="45"/>
          <x v="2"/>
          <x v="19"/>
          <x/>
          <x v="2"/>
          <x/>
          <x/>
          <x v="3"/>
          <x v="8"/>
          <x/>
          <x v="15"/>
          <x/>
        </s>
        <s v="[Marca-Produtos].[CODIGO].&amp;[08]&amp;[021483]" c="021483" cp="16">
          <x v="4"/>
          <x/>
          <x v="46"/>
          <x v="46"/>
          <x v="46"/>
          <x v="2"/>
          <x v="20"/>
          <x/>
          <x v="2"/>
          <x/>
          <x/>
          <x v="3"/>
          <x v="8"/>
          <x/>
          <x v="16"/>
          <x/>
        </s>
        <s v="[Marca-Produtos].[CODIGO].&amp;[08]&amp;[021496]" c="021496" cp="16">
          <x v="4"/>
          <x/>
          <x v="47"/>
          <x v="47"/>
          <x v="47"/>
          <x v="2"/>
          <x v="21"/>
          <x/>
          <x v="2"/>
          <x/>
          <x/>
          <x v="3"/>
          <x v="8"/>
          <x/>
          <x v="17"/>
          <x/>
        </s>
        <s v="[Marca-Produtos].[CODIGO].&amp;[08]&amp;[021497]" c="021497" cp="16">
          <x v="3"/>
          <x/>
          <x v="48"/>
          <x v="48"/>
          <x v="48"/>
          <x v="2"/>
          <x v="22"/>
          <x/>
          <x v="2"/>
          <x/>
          <x/>
          <x v="2"/>
          <x v="4"/>
          <x/>
          <x v="7"/>
          <x/>
        </s>
        <s v="[Marca-Produtos].[CODIGO].&amp;[08]&amp;[021499]" c="021499" cp="16">
          <x v="7"/>
          <x/>
          <x v="49"/>
          <x v="49"/>
          <x v="49"/>
          <x v="3"/>
          <x v="23"/>
          <x/>
          <x v="3"/>
          <x v="2"/>
          <x/>
          <x v="3"/>
          <x v="5"/>
          <x/>
          <x v="2"/>
          <x/>
        </s>
        <s v="[Marca-Produtos].[CODIGO].&amp;[08]&amp;[021500]" c="021500" cp="16">
          <x v="7"/>
          <x/>
          <x v="50"/>
          <x v="50"/>
          <x v="50"/>
          <x v="3"/>
          <x v="23"/>
          <x/>
          <x v="3"/>
          <x v="2"/>
          <x/>
          <x v="3"/>
          <x v="5"/>
          <x/>
          <x v="5"/>
          <x/>
        </s>
        <s v="[Marca-Produtos].[CODIGO].&amp;[08]&amp;[021501]" c="021501" cp="16">
          <x v="7"/>
          <x/>
          <x v="51"/>
          <x v="51"/>
          <x v="51"/>
          <x v="3"/>
          <x v="23"/>
          <x/>
          <x v="3"/>
          <x v="2"/>
          <x/>
          <x v="3"/>
          <x v="5"/>
          <x/>
          <x v="9"/>
          <x/>
        </s>
        <s v="[Marca-Produtos].[CODIGO].&amp;[08]&amp;[021504]" c="021504" cp="16">
          <x v="3"/>
          <x/>
          <x v="53"/>
          <x v="53"/>
          <x v="53"/>
          <x v="2"/>
          <x v="24"/>
          <x/>
          <x v="2"/>
          <x/>
          <x/>
          <x v="2"/>
          <x v="8"/>
          <x/>
          <x v="14"/>
          <x/>
        </s>
        <s v="[Marca-Produtos].[CODIGO].&amp;[08]&amp;[021505]" c="021505" cp="16">
          <x v="3"/>
          <x/>
          <x v="54"/>
          <x v="54"/>
          <x v="54"/>
          <x v="2"/>
          <x v="24"/>
          <x/>
          <x v="2"/>
          <x/>
          <x/>
          <x v="2"/>
          <x v="9"/>
          <x/>
          <x v="17"/>
          <x/>
        </s>
        <s v="[Marca-Produtos].[CODIGO].&amp;[08]&amp;[021506]" c="021506" cp="16">
          <x v="3"/>
          <x/>
          <x v="55"/>
          <x v="55"/>
          <x v="55"/>
          <x v="2"/>
          <x v="24"/>
          <x/>
          <x v="2"/>
          <x/>
          <x/>
          <x v="2"/>
          <x v="3"/>
          <x/>
          <x v="4"/>
          <x/>
        </s>
        <s v="[Marca-Produtos].[CODIGO].&amp;[08]&amp;[021509]" c="021509" cp="16">
          <x v="5"/>
          <x/>
          <x v="57"/>
          <x v="57"/>
          <x v="57"/>
          <x v="1"/>
          <x v="9"/>
          <x/>
          <x v="1"/>
          <x v="1"/>
          <x v="1"/>
          <x v="4"/>
          <x v="7"/>
          <x/>
          <x v="10"/>
          <x/>
        </s>
        <s v="[Marca-Produtos].[CODIGO].&amp;[08]&amp;[021523]" c="021523" cp="16">
          <x v="9"/>
          <x/>
          <x v="58"/>
          <x v="58"/>
          <x v="58"/>
          <x v="4"/>
          <x v="25"/>
          <x/>
          <x v="5"/>
          <x v="1"/>
          <x v="1"/>
          <x v="6"/>
          <x v="8"/>
          <x/>
          <x v="18"/>
          <x/>
        </s>
        <s v="[Marca-Produtos].[CODIGO].&amp;[08]&amp;[021524]" c="021524" cp="16">
          <x v="9"/>
          <x/>
          <x v="59"/>
          <x v="59"/>
          <x v="59"/>
          <x v="4"/>
          <x v="25"/>
          <x/>
          <x v="5"/>
          <x v="1"/>
          <x v="1"/>
          <x v="6"/>
          <x v="8"/>
          <x/>
          <x v="19"/>
          <x/>
        </s>
        <s v="[Marca-Produtos].[CODIGO].&amp;[08]&amp;[021525]" c="021525" cp="16">
          <x v="9"/>
          <x/>
          <x v="60"/>
          <x v="60"/>
          <x v="60"/>
          <x v="4"/>
          <x v="26"/>
          <x/>
          <x v="5"/>
          <x v="1"/>
          <x v="1"/>
          <x v="6"/>
          <x v="8"/>
          <x/>
          <x v="20"/>
          <x/>
        </s>
        <s v="[Marca-Produtos].[CODIGO].&amp;[08]&amp;[021527]" c="021527" cp="16">
          <x v="10"/>
          <x/>
          <x v="62"/>
          <x v="62"/>
          <x v="62"/>
          <x v="5"/>
          <x v="25"/>
          <x/>
          <x v="6"/>
          <x v="1"/>
          <x v="1"/>
          <x v="7"/>
          <x v="8"/>
          <x/>
          <x v="22"/>
          <x/>
        </s>
        <s v="[Marca-Produtos].[CODIGO].&amp;[08]&amp;[021533]" c="021533" cp="16">
          <x v="12"/>
          <x/>
          <x v="67"/>
          <x v="67"/>
          <x v="67"/>
          <x v="7"/>
          <x v="25"/>
          <x/>
          <x v="7"/>
          <x v="1"/>
          <x v="1"/>
          <x v="9"/>
          <x v="11"/>
          <x/>
          <x v="5"/>
          <x/>
        </s>
        <s v="[Marca-Produtos].[CODIGO].&amp;[08]&amp;[021541]" c="021541" cp="16">
          <x v="14"/>
          <x/>
          <x v="73"/>
          <x v="73"/>
          <x v="73"/>
          <x v="5"/>
          <x v="9"/>
          <x/>
          <x v="6"/>
          <x v="1"/>
          <x v="1"/>
          <x v="11"/>
          <x v="8"/>
          <x/>
          <x v="2"/>
          <x/>
        </s>
        <s v="[Marca-Produtos].[CODIGO].&amp;[08]&amp;[021542]" c="021542" cp="16">
          <x v="14"/>
          <x/>
          <x v="74"/>
          <x v="74"/>
          <x v="74"/>
          <x v="5"/>
          <x v="29"/>
          <x/>
          <x v="6"/>
          <x v="1"/>
          <x v="1"/>
          <x v="11"/>
          <x v="8"/>
          <x/>
          <x v="2"/>
          <x/>
        </s>
        <s v="[Marca-Produtos].[CODIGO].&amp;[08]&amp;[021555]" c="021555" cp="16">
          <x v="12"/>
          <x/>
          <x v="75"/>
          <x v="75"/>
          <x v="75"/>
          <x v="7"/>
          <x v="25"/>
          <x/>
          <x v="7"/>
          <x v="1"/>
          <x v="1"/>
          <x v="9"/>
          <x v="11"/>
          <x/>
          <x v="26"/>
          <x/>
        </s>
        <s v="[Marca-Produtos].[CODIGO].&amp;[08]&amp;[021594]" c="021594" cp="16">
          <x v="3"/>
          <x/>
          <x v="81"/>
          <x v="81"/>
          <x v="81"/>
          <x v="2"/>
          <x v="32"/>
          <x/>
          <x v="2"/>
          <x/>
          <x/>
          <x v="2"/>
          <x v="3"/>
          <x/>
          <x v="4"/>
          <x/>
        </s>
        <s v="[Marca-Produtos].[CODIGO].&amp;[08]&amp;[021605]" c="021605" cp="16">
          <x v="3"/>
          <x/>
          <x v="82"/>
          <x v="82"/>
          <x v="82"/>
          <x v="2"/>
          <x v="6"/>
          <x/>
          <x v="2"/>
          <x/>
          <x/>
          <x v="2"/>
          <x v="3"/>
          <x/>
          <x v="4"/>
          <x/>
        </s>
        <s v="[Marca-Produtos].[CODIGO].&amp;[08]&amp;[021612]" c="021612" cp="16">
          <x v="5"/>
          <x/>
          <x v="87"/>
          <x v="87"/>
          <x v="87"/>
          <x v="1"/>
          <x v="33"/>
          <x/>
          <x v="1"/>
          <x v="1"/>
          <x v="1"/>
          <x v="4"/>
          <x v="7"/>
          <x/>
          <x v="2"/>
          <x/>
        </s>
        <s v="[Marca-Produtos].[CODIGO].&amp;[08]&amp;[021614]" c="021614" cp="16">
          <x v="5"/>
          <x/>
          <x v="89"/>
          <x v="89"/>
          <x v="89"/>
          <x v="1"/>
          <x v="33"/>
          <x/>
          <x v="1"/>
          <x v="1"/>
          <x v="1"/>
          <x v="4"/>
          <x v="7"/>
          <x/>
          <x v="3"/>
          <x/>
        </s>
        <s v="[Marca-Produtos].[CODIGO].&amp;[08]&amp;[021615]" c="021615" cp="16">
          <x v="5"/>
          <x/>
          <x v="90"/>
          <x v="90"/>
          <x v="90"/>
          <x v="1"/>
          <x v="33"/>
          <x/>
          <x v="1"/>
          <x v="1"/>
          <x v="1"/>
          <x v="4"/>
          <x v="7"/>
          <x/>
          <x v="10"/>
          <x/>
        </s>
        <s v="[Marca-Produtos].[CODIGO].&amp;[08]&amp;[021620]" c="021620" cp="16">
          <x v="14"/>
          <x/>
          <x v="95"/>
          <x v="95"/>
          <x v="95"/>
          <x v="5"/>
          <x v="33"/>
          <x/>
          <x v="6"/>
          <x v="1"/>
          <x v="1"/>
          <x v="11"/>
          <x v="8"/>
          <x/>
          <x v="2"/>
          <x/>
        </s>
        <s v="[Marca-Produtos].[CODIGO].&amp;[08]&amp;[070025]" c="070025" cp="16">
          <x v="16"/>
          <x/>
          <x v="97"/>
          <x v="97"/>
          <x v="97"/>
          <x v="9"/>
          <x v="34"/>
          <x/>
          <x v="9"/>
          <x v="3"/>
          <x/>
          <x v="12"/>
          <x v="12"/>
          <x/>
          <x v="27"/>
          <x/>
        </s>
        <s v="[Marca-Produtos].[CODIGO].&amp;[08]&amp;[070028]" c="070028" cp="16">
          <x v="16"/>
          <x/>
          <x v="98"/>
          <x v="98"/>
          <x v="98"/>
          <x v="9"/>
          <x v="34"/>
          <x/>
          <x v="9"/>
          <x v="3"/>
          <x/>
          <x v="12"/>
          <x v="12"/>
          <x/>
          <x v="28"/>
          <x/>
        </s>
        <s v="[Marca-Produtos].[CODIGO].&amp;[08]&amp;[D00006]" c="D00006" cp="16">
          <x v="17"/>
          <x/>
          <x v="99"/>
          <x v="99"/>
          <x v="99"/>
          <x v="10"/>
          <x v="35"/>
          <x/>
          <x v="10"/>
          <x v="4"/>
          <x/>
          <x v="3"/>
          <x v="8"/>
          <x/>
          <x v="29"/>
          <x/>
        </s>
        <s v="[Marca-Produtos].[CODIGO].&amp;[08]&amp;[D00009]" c="D00009" cp="16">
          <x v="17"/>
          <x/>
          <x v="100"/>
          <x v="100"/>
          <x v="100"/>
          <x v="10"/>
          <x v="35"/>
          <x/>
          <x v="10"/>
          <x v="4"/>
          <x/>
          <x v="3"/>
          <x v="8"/>
          <x/>
          <x v="2"/>
          <x/>
        </s>
        <s v="[Marca-Produtos].[CODIGO].&amp;[08]&amp;[D00010]" c="D00010" cp="16">
          <x v="17"/>
          <x/>
          <x v="101"/>
          <x v="101"/>
          <x v="101"/>
          <x v="10"/>
          <x v="35"/>
          <x/>
          <x v="10"/>
          <x v="4"/>
          <x/>
          <x v="3"/>
          <x v="8"/>
          <x/>
          <x v="5"/>
          <x/>
        </s>
        <s v="[Marca-Produtos].[CODIGO].&amp;[08]&amp;[D00011]" c="D00011" cp="16">
          <x v="17"/>
          <x/>
          <x v="102"/>
          <x v="102"/>
          <x v="102"/>
          <x v="10"/>
          <x v="35"/>
          <x/>
          <x v="10"/>
          <x v="4"/>
          <x/>
          <x v="3"/>
          <x v="8"/>
          <x/>
          <x v="30"/>
          <x/>
        </s>
        <s v="[Marca-Produtos].[CODIGO].&amp;[08]&amp;[D00017]" c="D00017" cp="16">
          <x v="17"/>
          <x/>
          <x v="103"/>
          <x v="103"/>
          <x v="103"/>
          <x v="10"/>
          <x v="36"/>
          <x/>
          <x v="10"/>
          <x v="4"/>
          <x/>
          <x v="3"/>
          <x v="8"/>
          <x/>
          <x v="2"/>
          <x/>
        </s>
        <s v="[Marca-Produtos].[CODIGO].&amp;[08]&amp;[D00018]" c="D00018" cp="16">
          <x v="17"/>
          <x/>
          <x v="104"/>
          <x v="104"/>
          <x v="104"/>
          <x v="10"/>
          <x v="36"/>
          <x/>
          <x v="10"/>
          <x v="4"/>
          <x/>
          <x v="3"/>
          <x v="8"/>
          <x/>
          <x v="5"/>
          <x/>
        </s>
        <s v="[Marca-Produtos].[CODIGO].&amp;[08]&amp;[D00019]" c="D00019" cp="16">
          <x v="17"/>
          <x/>
          <x v="105"/>
          <x v="105"/>
          <x v="105"/>
          <x v="10"/>
          <x v="36"/>
          <x/>
          <x v="10"/>
          <x v="4"/>
          <x/>
          <x v="3"/>
          <x v="8"/>
          <x/>
          <x v="29"/>
          <x/>
        </s>
        <s v="[Marca-Produtos].[CODIGO].&amp;[08]&amp;[D00020]" c="D00020" cp="16">
          <x v="17"/>
          <x/>
          <x v="106"/>
          <x v="106"/>
          <x v="106"/>
          <x v="10"/>
          <x v="36"/>
          <x/>
          <x v="10"/>
          <x v="4"/>
          <x/>
          <x v="3"/>
          <x v="8"/>
          <x/>
          <x v="30"/>
          <x/>
        </s>
        <s v="[Marca-Produtos].[CODIGO].&amp;[08]&amp;[D00021]" c="D00021" cp="16">
          <x v="17"/>
          <x/>
          <x v="107"/>
          <x v="107"/>
          <x v="107"/>
          <x v="10"/>
          <x v="35"/>
          <x/>
          <x v="10"/>
          <x v="4"/>
          <x/>
          <x v="13"/>
          <x v="8"/>
          <x/>
          <x v="31"/>
          <x/>
        </s>
        <s v="[Marca-Produtos].[CODIGO].&amp;[08]&amp;[D00022]" c="D00022" cp="16">
          <x v="17"/>
          <x/>
          <x v="108"/>
          <x v="108"/>
          <x v="108"/>
          <x v="10"/>
          <x v="35"/>
          <x/>
          <x v="10"/>
          <x v="4"/>
          <x/>
          <x v="13"/>
          <x v="8"/>
          <x/>
          <x v="32"/>
          <x/>
        </s>
        <s v="[Marca-Produtos].[CODIGO].&amp;[08]&amp;[D00023]" c="D00023" cp="16">
          <x v="17"/>
          <x/>
          <x v="109"/>
          <x v="109"/>
          <x v="109"/>
          <x v="10"/>
          <x v="35"/>
          <x/>
          <x v="10"/>
          <x v="4"/>
          <x/>
          <x v="13"/>
          <x v="8"/>
          <x/>
          <x v="33"/>
          <x/>
        </s>
        <s v="[Marca-Produtos].[CODIGO].&amp;[08]&amp;[D00024]" c="D00024" cp="16">
          <x v="17"/>
          <x/>
          <x v="110"/>
          <x v="110"/>
          <x v="110"/>
          <x v="10"/>
          <x v="35"/>
          <x/>
          <x v="10"/>
          <x v="4"/>
          <x/>
          <x v="13"/>
          <x v="8"/>
          <x/>
          <x v="34"/>
          <x/>
        </s>
        <s v="[Marca-Produtos].[CODIGO].&amp;[08]&amp;[D00025]" c="D00025" cp="16">
          <x v="18"/>
          <x/>
          <x v="111"/>
          <x v="111"/>
          <x v="111"/>
          <x v="10"/>
          <x v="37"/>
          <x/>
          <x v="10"/>
          <x v="4"/>
          <x/>
          <x v="2"/>
          <x v="8"/>
          <x/>
          <x v="7"/>
          <x/>
        </s>
        <s v="[Marca-Produtos].[CODIGO].&amp;[08]&amp;[D00026]" c="D00026" cp="16">
          <x v="18"/>
          <x/>
          <x v="112"/>
          <x v="112"/>
          <x v="112"/>
          <x v="10"/>
          <x v="38"/>
          <x/>
          <x v="10"/>
          <x v="4"/>
          <x/>
          <x v="2"/>
          <x v="8"/>
          <x/>
          <x v="7"/>
          <x/>
        </s>
        <s v="[Marca-Produtos].[CODIGO].&amp;[08]&amp;[D00132]" c="D00132" cp="16">
          <x v="19"/>
          <x/>
          <x v="113"/>
          <x v="113"/>
          <x v="113"/>
          <x v="10"/>
          <x v="30"/>
          <x/>
          <x v="10"/>
          <x v="4"/>
          <x v="1"/>
          <x v="4"/>
          <x v="8"/>
          <x/>
          <x v="2"/>
          <x/>
        </s>
        <s v="[Marca-Produtos].[CODIGO].&amp;[08]&amp;[D00134]" c="D00134" cp="16">
          <x v="19"/>
          <x/>
          <x v="114"/>
          <x v="114"/>
          <x v="114"/>
          <x v="10"/>
          <x v="30"/>
          <x/>
          <x v="10"/>
          <x v="4"/>
          <x v="1"/>
          <x v="4"/>
          <x v="8"/>
          <x/>
          <x v="5"/>
          <x/>
        </s>
        <s v="[Marca-Produtos].[CODIGO].&amp;[08]&amp;[D00136]" c="D00136" cp="16">
          <x v="19"/>
          <x/>
          <x v="116"/>
          <x v="116"/>
          <x v="116"/>
          <x v="10"/>
          <x v="30"/>
          <x/>
          <x v="10"/>
          <x v="4"/>
          <x v="1"/>
          <x v="4"/>
          <x v="8"/>
          <x/>
          <x v="29"/>
          <x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</cacheField>
    <cacheField name="[Marca-Produtos].[CODIGO].[CODIGO].[CATEGORIA1]" caption="CATEGORIA1" propertyName="CATEGORIA1" numFmtId="0" hierarchy="93" level="1" memberPropertyField="1">
      <sharedItems count="20">
        <s v="015"/>
        <s v="014"/>
        <s v="031"/>
        <s v="001"/>
        <s v="002"/>
        <s v="032"/>
        <s v="030"/>
        <s v="004"/>
        <s v="005"/>
        <s v="007"/>
        <s v="034"/>
        <s v="033"/>
        <s v="036"/>
        <s v="035"/>
        <s v="009"/>
        <s v="037"/>
        <s v="006"/>
        <s v="012"/>
        <s v="010"/>
        <s v="011"/>
      </sharedItems>
    </cacheField>
    <cacheField name="[Marca-Produtos].[CODIGO].[CODIGO].[CATEGORIA2]" caption="CATEGORIA2" propertyName="CATEGORIA2" numFmtId="0" hierarchy="93" level="1" memberPropertyField="1">
      <sharedItems count="1">
        <s v=""/>
      </sharedItems>
    </cacheField>
    <cacheField name="[Marca-Produtos].[CODIGO].[CODIGO].[CODIGO_UNICO]" caption="CODIGO_UNICO" propertyName="CODIGO_UNICO" numFmtId="0" hierarchy="93" level="1" memberPropertyField="1">
      <sharedItems count="117">
        <s v="010515"/>
        <s v="010517"/>
        <s v="010519"/>
        <s v="020122"/>
        <s v="020123"/>
        <s v="020713"/>
        <s v="020757"/>
        <s v="021031"/>
        <s v="021161"/>
        <s v="021162"/>
        <s v="021170"/>
        <s v="021171"/>
        <s v="021206"/>
        <s v="021241"/>
        <s v="021242"/>
        <s v="021250"/>
        <s v="021251"/>
        <s v="021252"/>
        <s v="021253"/>
        <s v="021254"/>
        <s v="021265"/>
        <s v="021267"/>
        <s v="021317"/>
        <s v="021341"/>
        <s v="021357"/>
        <s v="021358"/>
        <s v="021380"/>
        <s v="021381"/>
        <s v="021394"/>
        <s v="021395"/>
        <s v="021396"/>
        <s v="021397"/>
        <s v="021398"/>
        <s v="021400"/>
        <s v="021432"/>
        <s v="021433"/>
        <s v="021443"/>
        <s v="021449"/>
        <s v="021454"/>
        <s v="021458"/>
        <s v="021459"/>
        <s v="021460"/>
        <s v="021473"/>
        <s v="021479"/>
        <s v="021481"/>
        <s v="021482"/>
        <s v="021483"/>
        <s v="021496"/>
        <s v="021497"/>
        <s v="021499"/>
        <s v="021500"/>
        <s v="021501"/>
        <s v="021502"/>
        <s v="021504"/>
        <s v="021505"/>
        <s v="021506"/>
        <s v="021507"/>
        <s v="021509"/>
        <s v="021523"/>
        <s v="021524"/>
        <s v="021525"/>
        <s v="021526"/>
        <s v="021527"/>
        <s v="021528"/>
        <s v="021529"/>
        <s v="021530"/>
        <s v="021532"/>
        <s v="021533"/>
        <s v="021534"/>
        <s v="021535"/>
        <s v="021536"/>
        <s v="021537"/>
        <s v="021539"/>
        <s v="021541"/>
        <s v="021542"/>
        <s v="021555"/>
        <s v="021567"/>
        <s v="021568"/>
        <s v="021569"/>
        <s v="021570"/>
        <s v="021571"/>
        <s v="021594"/>
        <s v="021605"/>
        <s v="021608"/>
        <s v="021609"/>
        <s v="021610"/>
        <s v="021611"/>
        <s v="021612"/>
        <s v="021613"/>
        <s v="021614"/>
        <s v="021615"/>
        <s v="021616"/>
        <s v="021617"/>
        <s v="021618"/>
        <s v="021619"/>
        <s v="021620"/>
        <s v="021644"/>
        <s v="070025"/>
        <s v="070028"/>
        <s v="D00006"/>
        <s v="D00009"/>
        <s v="D00010"/>
        <s v="D00011"/>
        <s v="D00017"/>
        <s v="D00018"/>
        <s v="D00019"/>
        <s v="D00020"/>
        <s v="D00021"/>
        <s v="D00022"/>
        <s v="D00023"/>
        <s v="D00024"/>
        <s v="D00025"/>
        <s v="D00026"/>
        <s v="D00132"/>
        <s v="D00134"/>
        <s v="D00135"/>
        <s v="D00136"/>
      </sharedItems>
    </cacheField>
    <cacheField name="[Marca-Produtos].[CODIGO].[CODIGO].[DESCRICAO]" caption="DESCRICAO" propertyName="DESCRICAO" numFmtId="0" hierarchy="93" level="1" memberPropertyField="1">
      <sharedItems count="117">
        <s v="TETA BEL TRADICIONAL 50UN"/>
        <s v="TOPBEL TRADICIONAL 50UN"/>
        <s v="TOPBEL LEITE CONDENSADO 50UN"/>
        <s v="KIBBED COBERTOP AL 25KG"/>
        <s v="KIBBED COBERTOP MA 25KG"/>
        <s v="BOMBOM MORANGUETE 13G 160UN"/>
        <s v="BOMBOM MORANGUETE 9G 200UN"/>
        <s v="BOMBOM MORANGUETE 9G POTE 450G"/>
        <s v="KIBBED COBERTOP BRC 25KG"/>
        <s v="BOMBOM MORANGUETE 13G 36UN"/>
        <s v="TOPBEL MARACUJA 50UN"/>
        <s v="BOMBONS SORTIDOS 9G BAG 450G"/>
        <s v="TOPBEL MORANGUETE 50UN"/>
        <s v="MORANGUETE 25G DISPLAY 18UN"/>
        <s v="MORANGUETE 25G 100UN"/>
        <s v="BARRA COBERTOP AL 1,01KG"/>
        <s v="BARRA COBERTOP BRC 1,01KG"/>
        <s v="BARRA COBERTOP MA 1,01KG"/>
        <s v="GOTAS COBERTOP AO LEITE 1,01KG"/>
        <s v="GOTAS COBERTOP BRANCO 1,01KG"/>
        <s v="BARRA GOLDEN 23G AO LEITE"/>
        <s v="BARRA GOLDEN 23G MESCLADO"/>
        <s v="BOMBONS SORTIDOS 9G 200UN"/>
        <s v="BOMBONS SORTIDOS 9G POTE 450G"/>
        <s v="BARRA COBERTOP BLEND 1,010KG"/>
        <s v="GOTAS COBERTOP MA 1,01KG"/>
        <s v="MOEDAS SABOR CHOCOLATE 25X40G"/>
        <s v="MOEDAS SABOR CHOCOLATE 16X500G"/>
        <s v="BARRA CONFEITEIRO AL 1,01KG"/>
        <s v="BARRA CONFEITEIRO MA 1,01KG"/>
        <s v="BARRA CONFEITEIRO BRC 1,01KG"/>
        <s v="KIBBED CONFEITEIRO AL 25KG"/>
        <s v="KIBBED CONFEITEIRO MA 25KG"/>
        <s v="BOMBONS SORTIDOS 9G 180G"/>
        <s v="TOPBEL TRADICIONAL 16X12UN"/>
        <s v="TETA BEL TRADICIONAL 16X12UN"/>
        <s v="TOPBEL MORANGUETE 16X12UN"/>
        <s v="MOEDAS SABOR CHOCOLATE 12X370G"/>
        <s v="MOEDAS SABOR CHOCOLATE 8X500G"/>
        <s v="MOEDAS SABOR CHOC ROSA 12X370G"/>
        <s v="MOEDAS SABOR CHOC AZUL 12X370G"/>
        <s v="GOTAS COBERTOP BLEND 1,01KG"/>
        <s v="TOP BEL TRAD AO LEITE 60UN"/>
        <s v="MORANGUETE JELLY 8X18X30G"/>
        <s v="BEL MARSH C/ CARAMELO 8X18X30G"/>
        <s v="BEL BY COCO 8X18X25G"/>
        <s v="BEL CARAMELO 8X18X27G"/>
        <s v="BEL MEGA 8X18X35G"/>
        <s v="BOMBOM BEL INSPIRAÇÕES 30X198G"/>
        <s v="BARRA GOLDEN 90G AO LEITE"/>
        <s v="BARRA GOLDEN 90G BRANCO"/>
        <s v="BARRA GOLDEN 90G MESCLADO"/>
        <s v="BOMBOM MORANGUETE 9G 100UN"/>
        <s v="BOMBOM MARSH C/ CARAM 24X75G"/>
        <s v="BOMBOM BEL MEGA 24X75G"/>
        <s v="BOMBOM MORANGUETE JELLY 24X75G"/>
        <s v="BEL BOMBONS SORTIDOS 16X450G"/>
        <s v="BARRA CONFEITEIRO BL 1,010KG"/>
        <s v="COBERTOP CHOC PO 32% 1,005KG"/>
        <s v="COBERTOP CHOC PO 50% 1,005KG"/>
        <s v="COBERTOP CHOC PO 100% 0,500KG"/>
        <s v="COBERTOP GRAN MAC CHOC 1,005KG"/>
        <s v="COBERTOP GRAN CROC CHO 1,005KG"/>
        <s v="COBERTOP GRAN MAC COLO 1,005KG"/>
        <s v="COBERTOP FLOCOS ARROZ 10X400G"/>
        <s v="COBERTOP BARRA AO LEITE 3X5KG"/>
        <s v="COBERTOP RE FORN CHO AL1,005KG"/>
        <s v="COBERTOP RE FORN CHO BR1,005KG"/>
        <s v="COBERTOP RE FORN BRIGA 1,005KG"/>
        <s v="COBERTOP GANA S CHOC AL 10X1KG"/>
        <s v="COBERTOP GANA S CHOC MA 10X1KG"/>
        <s v="COBERTOP GANA S CHOC C A10X1KG"/>
        <s v="KIBBED COBERTOP BLEND 25KG FOR"/>
        <s v="COBERTOP CHIPS FORN 15X1,01KG"/>
        <s v="COBERTOP CHIPS FORN 4X2,5KG"/>
        <s v="COBERTOP RE FORN C/AVEL1,005KG"/>
        <s v="BARRA COBERTOP ZERO AL 10X500G"/>
        <s v="COBERTOP GOTAS AO LEITE 2,01KG"/>
        <s v="COBERTOP GOTAS BRANCO 2,01KG"/>
        <s v="COBERTOP GOTAS MEIO AMARGO 2,0"/>
        <s v="COBERTOP GOTAS BLEND 6X2,010KG"/>
        <s v="BOMBOM MORANGUETE 30X108G"/>
        <s v="BOMBOM MORANGUETE BAG 16X450G"/>
        <s v="BARRA COBERTOP AO LEITE 10X1,0"/>
        <s v="BARRA COBERTOP BRANCO 10X1,010"/>
        <s v="BARRA COBERTOP MEIO AMARGO 10X"/>
        <s v="BARRA COBERTOP BLEND 10X1,010K"/>
        <s v="BARRA CONFEITEIRO AO LEITE 10X"/>
        <s v="BARRA CONFEITEIRO BRANCO 10X1,"/>
        <s v="BARRA CONFEITEIRO MEIO AMARGO"/>
        <s v="BARRA CONFEITEIRO BLEND 10X1,0"/>
        <s v="GOTAS COBERTOP AO LEITE 10X1,0"/>
        <s v="GOTAS COBERTOP BRANCO 10X1,010"/>
        <s v="GOTAS COBERTOP MEIO AMARGO 10X"/>
        <s v="GOTAS COBERTOP BLEND 10X1,010K"/>
        <s v="CHIPS FORNEAVEIS COBERTOP AO L"/>
        <s v="TOPBEL MARACUJA 16X12UN"/>
        <s v="POP UP CARAMELO 38X50G"/>
        <s v="POP UP CHOCOLATE 38X50G"/>
        <s v="DIATT DISPLAY TABLETE MEIO AM"/>
        <s v="DIATT DISPLAY TABLETE AO LEIT"/>
        <s v="DIATT DISPLAY TABLETE BRANCO"/>
        <s v="DIATT DISPLAY TABLETE CASTANH"/>
        <s v="DIATT TAB AO LEITE 4X15X10G"/>
        <s v="DIATT TAB BRANCO 4X15X10G"/>
        <s v="DIATT TAB MEIO AMARG0 4X15X10G"/>
        <s v="DIATT TAB CASTANHA 4X15X10G"/>
        <s v="DIATT TAB RECH BRC F VERM 25G"/>
        <s v="DIATT TAB RECH AL PAÇOCA 25G"/>
        <s v="DIATT TAB RECH MA TRUFA 25G"/>
        <s v="DIATT TAB RECH AL AVELA 25G"/>
        <s v="DIATT BOMBOM MISTO DIET 12UN"/>
        <s v="DIATT BOMBOM MISTO DIET EXPOS"/>
        <s v="DIATT BARRA CHOC AL 500G"/>
        <s v="DIATT BARRA CHOC BRANCO 500G"/>
        <s v="DIATT BARRA CHOC MA 400G"/>
        <s v="BARRA DIATT CHOCOLATE MEIO AMA"/>
      </sharedItems>
    </cacheField>
    <cacheField name="[Marca-Produtos].[CODIGO].[CODIGO].[DESCRICAOCOD]" caption="DESCRICAOCOD" propertyName="DESCRICAOCOD" numFmtId="0" hierarchy="93" level="1" memberPropertyField="1">
      <sharedItems count="117">
        <s v="TETA BEL TRADICIONAL 50UN (010515)"/>
        <s v="TOPBEL TRADICIONAL 50UN (010517)"/>
        <s v="TOPBEL LEITE CONDENSADO 50UN (010519)"/>
        <s v="KIBBED COBERTOP AL 25KG (020122)"/>
        <s v="KIBBED COBERTOP MA 25KG (020123)"/>
        <s v="BOMBOM MORANGUETE 13G 160UN (020713)"/>
        <s v="BOMBOM MORANGUETE 9G 200UN (020757)"/>
        <s v="BOMBOM MORANGUETE 9G POTE 450G (021031)"/>
        <s v="KIBBED COBERTOP BRC 25KG (021161)"/>
        <s v="BOMBOM MORANGUETE 13G 36UN (021162)"/>
        <s v="TOPBEL MARACUJA 50UN (021170)"/>
        <s v="BOMBONS SORTIDOS 9G BAG 450G (021171)"/>
        <s v="TOPBEL MORANGUETE 50UN (021206)"/>
        <s v="MORANGUETE 25G DISPLAY 18UN (021241)"/>
        <s v="MORANGUETE 25G 100UN (021242)"/>
        <s v="BARRA COBERTOP AL 1,01KG (021250)"/>
        <s v="BARRA COBERTOP BRC 1,01KG (021251)"/>
        <s v="BARRA COBERTOP MA 1,01KG (021252)"/>
        <s v="GOTAS COBERTOP AO LEITE 1,01KG (021253)"/>
        <s v="GOTAS COBERTOP BRANCO 1,01KG (021254)"/>
        <s v="BARRA GOLDEN 23G AO LEITE (021265)"/>
        <s v="BARRA GOLDEN 23G MESCLADO (021267)"/>
        <s v="BOMBONS SORTIDOS 9G 200UN (021317)"/>
        <s v="BOMBONS SORTIDOS 9G POTE 450G (021341)"/>
        <s v="BARRA COBERTOP BLEND 1,010KG (021357)"/>
        <s v="GOTAS COBERTOP MA 1,01KG (021358)"/>
        <s v="MOEDAS SABOR CHOCOLATE 25X40G (021380)"/>
        <s v="MOEDAS SABOR CHOCOLATE 16X500G (021381)"/>
        <s v="BARRA CONFEITEIRO AL 1,01KG (021394)"/>
        <s v="BARRA CONFEITEIRO MA 1,01KG (021395)"/>
        <s v="BARRA CONFEITEIRO BRC 1,01KG (021396)"/>
        <s v="KIBBED CONFEITEIRO AL 25KG (021397)"/>
        <s v="KIBBED CONFEITEIRO MA 25KG (021398)"/>
        <s v="BOMBONS SORTIDOS 9G 180G (021400)"/>
        <s v="TOPBEL TRADICIONAL 16X12UN (021432)"/>
        <s v="TETA BEL TRADICIONAL 16X12UN (021433)"/>
        <s v="TOPBEL MORANGUETE 16X12UN (021443)"/>
        <s v="MOEDAS SABOR CHOCOLATE 12X370G (021449)"/>
        <s v="MOEDAS SABOR CHOCOLATE 8X500G (021454)"/>
        <s v="MOEDAS SABOR CHOC ROSA 12X370G (021458)"/>
        <s v="MOEDAS SABOR CHOC AZUL 12X370G (021459)"/>
        <s v="GOTAS COBERTOP BLEND 1,01KG (021460)"/>
        <s v="TOP BEL TRAD AO LEITE 60UN (021473)"/>
        <s v="MORANGUETE JELLY 8X18X30G (021479)"/>
        <s v="BEL MARSH C/ CARAMELO 8X18X30G (021481)"/>
        <s v="BEL BY COCO 8X18X25G (021482)"/>
        <s v="BEL CARAMELO 8X18X27G (021483)"/>
        <s v="BEL MEGA 8X18X35G (021496)"/>
        <s v="BOMBOM BEL INSPIRAÇÕES 30X198G (021497)"/>
        <s v="BARRA GOLDEN 90G AO LEITE (021499)"/>
        <s v="BARRA GOLDEN 90G BRANCO (021500)"/>
        <s v="BARRA GOLDEN 90G MESCLADO (021501)"/>
        <s v="BOMBOM MORANGUETE 9G 100UN (021502)"/>
        <s v="BOMBOM MARSH C/ CARAM 24X75G (021504)"/>
        <s v="BOMBOM BEL MEGA 24X75G (021505)"/>
        <s v="BOMBOM MORANGUETE JELLY 24X75G (021506)"/>
        <s v="BEL BOMBONS SORTIDOS 16X450G (021507)"/>
        <s v="BARRA CONFEITEIRO BL 1,010KG (021509)"/>
        <s v="COBERTOP CHOC PO 32% 1,005KG (021523)"/>
        <s v="COBERTOP CHOC PO 50% 1,005KG (021524)"/>
        <s v="COBERTOP CHOC PO 100% 0,500KG (021525)"/>
        <s v="COBERTOP GRAN MAC CHOC 1,005KG (021526)"/>
        <s v="COBERTOP GRAN CROC CHO 1,005KG (021527)"/>
        <s v="COBERTOP GRAN MAC COLO 1,005KG (021528)"/>
        <s v="COBERTOP FLOCOS ARROZ 10X400G (021529)"/>
        <s v="COBERTOP BARRA AO LEITE 3X5KG (021530)"/>
        <s v="COBERTOP RE FORN CHO AL1,005KG (021532)"/>
        <s v="COBERTOP RE FORN CHO BR1,005KG (021533)"/>
        <s v="COBERTOP RE FORN BRIGA 1,005KG (021534)"/>
        <s v="COBERTOP GANA S CHOC AL 10X1KG (021535)"/>
        <s v="COBERTOP GANA S CHOC MA 10X1KG (021536)"/>
        <s v="COBERTOP GANA S CHOC C A10X1KG (021537)"/>
        <s v="KIBBED COBERTOP BLEND 25KG FOR (021539)"/>
        <s v="COBERTOP CHIPS FORN 15X1,01KG (021541)"/>
        <s v="COBERTOP CHIPS FORN 4X2,5KG (021542)"/>
        <s v="COBERTOP RE FORN C/AVEL1,005KG (021555)"/>
        <s v="BARRA COBERTOP ZERO AL 10X500G (021567)"/>
        <s v="COBERTOP GOTAS AO LEITE 2,01KG (021568)"/>
        <s v="COBERTOP GOTAS BRANCO 2,01KG (021569)"/>
        <s v="COBERTOP GOTAS MEIO AMARGO 2,0 (021570)"/>
        <s v="COBERTOP GOTAS BLEND 6X2,010KG (021571)"/>
        <s v="BOMBOM MORANGUETE 30X108G (021594)"/>
        <s v="BOMBOM MORANGUETE BAG 16X450G (021605)"/>
        <s v="BARRA COBERTOP AO LEITE 10X1,0 (021608)"/>
        <s v="BARRA COBERTOP BRANCO 10X1,010 (021609)"/>
        <s v="BARRA COBERTOP MEIO AMARGO 10X (021610)"/>
        <s v="BARRA COBERTOP BLEND 10X1,010K (021611)"/>
        <s v="BARRA CONFEITEIRO AO LEITE 10X (021612)"/>
        <s v="BARRA CONFEITEIRO BRANCO 10X1, (021613)"/>
        <s v="BARRA CONFEITEIRO MEIO AMARGO (021614)"/>
        <s v="BARRA CONFEITEIRO BLEND 10X1,0 (021615)"/>
        <s v="GOTAS COBERTOP AO LEITE 10X1,0 (021616)"/>
        <s v="GOTAS COBERTOP BRANCO 10X1,010 (021617)"/>
        <s v="GOTAS COBERTOP MEIO AMARGO 10X (021618)"/>
        <s v="GOTAS COBERTOP BLEND 10X1,010K (021619)"/>
        <s v="CHIPS FORNEAVEIS COBERTOP AO L (021620)"/>
        <s v="TOPBEL MARACUJA 16X12UN (021644)"/>
        <s v="POP UP CARAMELO 38X50G (070025)"/>
        <s v="POP UP CHOCOLATE 38X50G (070028)"/>
        <s v="DIATT DISPLAY TABLETE MEIO AM (D00006)"/>
        <s v="DIATT DISPLAY TABLETE AO LEIT (D00009)"/>
        <s v="DIATT DISPLAY TABLETE BRANCO (D00010)"/>
        <s v="DIATT DISPLAY TABLETE CASTANH (D00011)"/>
        <s v="DIATT TAB AO LEITE 4X15X10G (D00017)"/>
        <s v="DIATT TAB BRANCO 4X15X10G (D00018)"/>
        <s v="DIATT TAB MEIO AMARG0 4X15X10G (D00019)"/>
        <s v="DIATT TAB CASTANHA 4X15X10G (D00020)"/>
        <s v="DIATT TAB RECH BRC F VERM 25G (D00021)"/>
        <s v="DIATT TAB RECH AL PAÇOCA 25G (D00022)"/>
        <s v="DIATT TAB RECH MA TRUFA 25G (D00023)"/>
        <s v="DIATT TAB RECH AL AVELA 25G (D00024)"/>
        <s v="DIATT BOMBOM MISTO DIET 12UN (D00025)"/>
        <s v="DIATT BOMBOM MISTO DIET EXPOS (D00026)"/>
        <s v="DIATT BARRA CHOC AL 500G (D00132)"/>
        <s v="DIATT BARRA CHOC BRANCO 500G (D00134)"/>
        <s v="DIATT BARRA CHOC MA 400G (D00135)"/>
        <s v="BARRA DIATT CHOCOLATE MEIO AMA (D00136)"/>
      </sharedItems>
    </cacheField>
    <cacheField name="[Marca-Produtos].[CODIGO].[CODIGO].[FAMILIA]" caption="FAMILIA" propertyName="FAMILIA" numFmtId="0" hierarchy="93" level="1" memberPropertyField="1">
      <sharedItems count="11">
        <s v="0057"/>
        <s v="0052"/>
        <s v="0054"/>
        <s v="0051"/>
        <s v="0070"/>
        <s v="0069"/>
        <s v="0061"/>
        <s v="0071"/>
        <s v="0072"/>
        <s v="0059"/>
        <s v="0055"/>
      </sharedItems>
    </cacheField>
    <cacheField name="[Marca-Produtos].[CODIGO].[CODIGO].[FORMATO]" caption="FORMATO" propertyName="FORMATO" numFmtId="0" hierarchy="93" level="1" memberPropertyField="1">
      <sharedItems count="40">
        <s v="50UN"/>
        <s v="25KG"/>
        <s v="160UN"/>
        <s v="200UN"/>
        <s v="12X450G"/>
        <s v="12X36UN"/>
        <s v="16X450G"/>
        <s v="12X18UN"/>
        <s v="100UN"/>
        <s v="15X1,01KG"/>
        <s v="9X20UN"/>
        <s v="25X40G"/>
        <s v="16X500G"/>
        <s v="30X180G"/>
        <s v="16X12UN"/>
        <s v="12X370G"/>
        <s v="8X500G"/>
        <s v="60UN"/>
        <s v="8X18X30G"/>
        <s v="8X18X25G"/>
        <s v="8X18X27G"/>
        <s v="8X18X35G"/>
        <s v="30X198G"/>
        <s v="6X10X90G"/>
        <s v="24X75G"/>
        <s v="10X1,005KG"/>
        <s v="12X0,500KG"/>
        <s v="10X400G"/>
        <s v="3UNX5KG"/>
        <s v="4X2,5KG"/>
        <s v="10X500G"/>
        <s v="6X2,010KG"/>
        <s v="30X108G"/>
        <s v="10X1,010KG"/>
        <s v="38X50G"/>
        <s v="4X12X25G"/>
        <s v="4X15X10G"/>
        <s v="10X12X15G"/>
        <s v="8X28X15G"/>
        <s v="12X400G"/>
      </sharedItems>
    </cacheField>
    <cacheField name="[Marca-Produtos].[CODIGO].[CODIGO].[GRAFICO]" caption="GRAFICO" propertyName="GRAFICO" numFmtId="0" hierarchy="93" level="1" memberPropertyField="1">
      <sharedItems count="1">
        <s v="S"/>
      </sharedItems>
    </cacheField>
    <cacheField name="[Marca-Produtos].[CODIGO].[CODIGO].[GRUPO]" caption="GRUPO" propertyName="GRUPO" numFmtId="0" hierarchy="93" level="1" memberPropertyField="1">
      <sharedItems count="11">
        <s v="02"/>
        <s v="05"/>
        <s v="03"/>
        <s v="17"/>
        <s v="18"/>
        <s v="20"/>
        <s v="19"/>
        <s v="21"/>
        <s v="22"/>
        <s v="15"/>
        <s v="D001"/>
      </sharedItems>
    </cacheField>
    <cacheField name="[Marca-Produtos].[CODIGO].[CODIGO].[MARCA]" caption="MARCA" propertyName="MARCA" numFmtId="0" hierarchy="93" level="1" memberPropertyField="1">
      <sharedItems count="5">
        <s v="001"/>
        <s v="009"/>
        <s v="010"/>
        <s v="006"/>
        <s v="004"/>
      </sharedItems>
    </cacheField>
    <cacheField name="[Marca-Produtos].[CODIGO].[CODIGO].[PORTFOLIO]" caption="PORTFOLIO" propertyName="PORTFOLIO" numFmtId="0" hierarchy="93" level="1" memberPropertyField="1">
      <sharedItems count="2">
        <s v="081"/>
        <s v="082"/>
      </sharedItems>
    </cacheField>
    <cacheField name="[Marca-Produtos].[CODIGO].[CODIGO].[SUBCATEGORIA]" caption="SUBCATEGORIA" propertyName="SUBCATEGORIA" numFmtId="0" hierarchy="93" level="1" memberPropertyField="1">
      <sharedItems count="14">
        <s v="05"/>
        <s v="10"/>
        <s v="03"/>
        <s v="93"/>
        <s v="02"/>
        <s v="89"/>
        <s v="99"/>
        <s v="97"/>
        <s v="98"/>
        <s v="100"/>
        <s v="102"/>
        <s v="103"/>
        <s v="09"/>
        <s v="101"/>
      </sharedItems>
    </cacheField>
    <cacheField name="[Marca-Produtos].[CODIGO].[CODIGO].[SUBMARCA]" caption="SUBMARCA" propertyName="SUBMARCA" numFmtId="0" hierarchy="93" level="1" memberPropertyField="1">
      <sharedItems count="13">
        <s v="000032"/>
        <s v="000033"/>
        <s v="000038"/>
        <s v="000029"/>
        <s v="000006"/>
        <s v="000017"/>
        <s v="000028"/>
        <s v="000040"/>
        <s v="000037"/>
        <s v="000042"/>
        <s v="000043"/>
        <s v="000044"/>
        <s v=""/>
      </sharedItems>
    </cacheField>
    <cacheField name="[Marca-Produtos].[CODIGO].[CODIGO].[TIPO]" caption="TIPO" propertyName="TIPO" numFmtId="0" hierarchy="93" level="1" memberPropertyField="1">
      <sharedItems count="1">
        <s v="PA"/>
      </sharedItems>
    </cacheField>
    <cacheField name="[Marca-Produtos].[CODIGO].[CODIGO].[TIPOSABOR]" caption="TIPOSABOR" propertyName="TIPOSABOR" numFmtId="0" hierarchy="93" level="1" memberPropertyField="1">
      <sharedItems count="35">
        <s v="000081"/>
        <s v="000049"/>
        <s v="000011"/>
        <s v="000054"/>
        <s v="000061"/>
        <s v="000022"/>
        <s v="000053"/>
        <s v="000079"/>
        <s v="000060"/>
        <s v="000056"/>
        <s v="000021"/>
        <s v="000001"/>
        <s v="000075"/>
        <s v="000017"/>
        <s v="000085"/>
        <s v="000036"/>
        <s v="000007"/>
        <s v="000010"/>
        <s v="000093"/>
        <s v="000094"/>
        <s v="000092"/>
        <s v="000089"/>
        <s v="000090"/>
        <s v="000091"/>
        <s v="000088"/>
        <s v="000026"/>
        <s v="000013"/>
        <s v="000027"/>
        <s v="000031"/>
        <s v="000055"/>
        <s v="000029"/>
        <s v="000096"/>
        <s v="000097"/>
        <s v="000099"/>
        <s v="000098"/>
      </sharedItems>
    </cacheField>
    <cacheField name="[Marca-Produtos].[CODIGO].[CODIGO].[UNIDADEZDA]" caption="UNIDADEZDA" propertyName="UNIDADEZDA" numFmtId="0" hierarchy="93" level="1" memberPropertyField="1">
      <sharedItems count="1">
        <s v="001"/>
      </sharedItems>
    </cacheField>
    <cacheField name="[Marca-Produtos].[DESCRICAO].[DESCRICAO]" caption="DESCRICAO" numFmtId="0" hierarchy="94" level="1">
      <sharedItems count="183">
        <s v="[Marca-Produtos].[DESCRICAO].&amp;[07]&amp;[021250]" c="BARRA COBERTOP AL 1,01KG"/>
        <s v="[Marca-Produtos].[DESCRICAO].&amp;[07]&amp;[021608]" c="BARRA COBERTOP AO LEITE 10X1,0"/>
        <s v="[Marca-Produtos].[DESCRICAO].&amp;[07]&amp;[021357]" c="BARRA COBERTOP BLEND 1,010KG"/>
        <s v="[Marca-Produtos].[DESCRICAO].&amp;[08]&amp;[021357]" c="BARRA COBERTOP BLEND 1,010KG"/>
        <s v="[Marca-Produtos].[DESCRICAO].&amp;[07]&amp;[021611]" c="BARRA COBERTOP BLEND 10X1,010K"/>
        <s v="[Marca-Produtos].[DESCRICAO].&amp;[07]&amp;[021609]" c="BARRA COBERTOP BRANCO 10X1,010"/>
        <s v="[Marca-Produtos].[DESCRICAO].&amp;[07]&amp;[021251]" c="BARRA COBERTOP BRC 1,01KG"/>
        <s v="[Marca-Produtos].[DESCRICAO].&amp;[08]&amp;[021251]" c="BARRA COBERTOP BRC 1,01KG"/>
        <s v="[Marca-Produtos].[DESCRICAO].&amp;[07]&amp;[021252]" c="BARRA COBERTOP MA 1,01KG"/>
        <s v="[Marca-Produtos].[DESCRICAO].&amp;[08]&amp;[021252]" c="BARRA COBERTOP MA 1,01KG"/>
        <s v="[Marca-Produtos].[DESCRICAO].&amp;[07]&amp;[021610]" c="BARRA COBERTOP MEIO AMARGO 10X"/>
        <s v="[Marca-Produtos].[DESCRICAO].&amp;[07]&amp;[021567]" c="BARRA COBERTOP ZERO AL 10X500G"/>
        <s v="[Marca-Produtos].[DESCRICAO].&amp;[07]&amp;[021394]" c="BARRA CONFEITEIRO AL 1,01KG"/>
        <s v="[Marca-Produtos].[DESCRICAO].&amp;[08]&amp;[021394]" c="BARRA CONFEITEIRO AL 1,01KG"/>
        <s v="[Marca-Produtos].[DESCRICAO].&amp;[07]&amp;[021612]" c="BARRA CONFEITEIRO AO LEITE 10X"/>
        <s v="[Marca-Produtos].[DESCRICAO].&amp;[08]&amp;[021612]" c="BARRA CONFEITEIRO AO LEITE 10X"/>
        <s v="[Marca-Produtos].[DESCRICAO].&amp;[07]&amp;[021509]" c="BARRA CONFEITEIRO BL 1,010KG"/>
        <s v="[Marca-Produtos].[DESCRICAO].&amp;[08]&amp;[021509]" c="BARRA CONFEITEIRO BL 1,010KG"/>
        <s v="[Marca-Produtos].[DESCRICAO].&amp;[07]&amp;[021615]" c="BARRA CONFEITEIRO BLEND 10X1,0"/>
        <s v="[Marca-Produtos].[DESCRICAO].&amp;[08]&amp;[021615]" c="BARRA CONFEITEIRO BLEND 10X1,0"/>
        <s v="[Marca-Produtos].[DESCRICAO].&amp;[07]&amp;[021613]" c="BARRA CONFEITEIRO BRANCO 10X1,"/>
        <s v="[Marca-Produtos].[DESCRICAO].&amp;[07]&amp;[021396]" c="BARRA CONFEITEIRO BRC 1,01KG"/>
        <s v="[Marca-Produtos].[DESCRICAO].&amp;[08]&amp;[021396]" c="BARRA CONFEITEIRO BRC 1,01KG"/>
        <s v="[Marca-Produtos].[DESCRICAO].&amp;[07]&amp;[021395]" c="BARRA CONFEITEIRO MA 1,01KG"/>
        <s v="[Marca-Produtos].[DESCRICAO].&amp;[08]&amp;[021395]" c="BARRA CONFEITEIRO MA 1,01KG"/>
        <s v="[Marca-Produtos].[DESCRICAO].&amp;[07]&amp;[021614]" c="BARRA CONFEITEIRO MEIO AMARGO"/>
        <s v="[Marca-Produtos].[DESCRICAO].&amp;[08]&amp;[021614]" c="BARRA CONFEITEIRO MEIO AMARGO"/>
        <s v="[Marca-Produtos].[DESCRICAO].&amp;[07]&amp;[D00136]" c="BARRA DIATT CHOCOLATE MEIO AMA"/>
        <s v="[Marca-Produtos].[DESCRICAO].&amp;[08]&amp;[D00136]" c="BARRA DIATT CHOCOLATE MEIO AMA"/>
        <s v="[Marca-Produtos].[DESCRICAO].&amp;[07]&amp;[021265]" c="BARRA GOLDEN 23G AO LEITE"/>
        <s v="[Marca-Produtos].[DESCRICAO].&amp;[08]&amp;[021265]" c="BARRA GOLDEN 23G AO LEITE"/>
        <s v="[Marca-Produtos].[DESCRICAO].&amp;[07]&amp;[021267]" c="BARRA GOLDEN 23G MESCLADO"/>
        <s v="[Marca-Produtos].[DESCRICAO].&amp;[08]&amp;[021267]" c="BARRA GOLDEN 23G MESCLADO"/>
        <s v="[Marca-Produtos].[DESCRICAO].&amp;[07]&amp;[021499]" c="BARRA GOLDEN 90G AO LEITE"/>
        <s v="[Marca-Produtos].[DESCRICAO].&amp;[08]&amp;[021499]" c="BARRA GOLDEN 90G AO LEITE"/>
        <s v="[Marca-Produtos].[DESCRICAO].&amp;[07]&amp;[021500]" c="BARRA GOLDEN 90G BRANCO"/>
        <s v="[Marca-Produtos].[DESCRICAO].&amp;[08]&amp;[021500]" c="BARRA GOLDEN 90G BRANCO"/>
        <s v="[Marca-Produtos].[DESCRICAO].&amp;[07]&amp;[021501]" c="BARRA GOLDEN 90G MESCLADO"/>
        <s v="[Marca-Produtos].[DESCRICAO].&amp;[08]&amp;[021501]" c="BARRA GOLDEN 90G MESCLADO"/>
        <s v="[Marca-Produtos].[DESCRICAO].&amp;[07]&amp;[021507]" c="BEL BOMBONS SORTIDOS 16X450G"/>
        <s v="[Marca-Produtos].[DESCRICAO].&amp;[07]&amp;[021482]" c="BEL BY COCO 8X18X25G"/>
        <s v="[Marca-Produtos].[DESCRICAO].&amp;[08]&amp;[021482]" c="BEL BY COCO 8X18X25G"/>
        <s v="[Marca-Produtos].[DESCRICAO].&amp;[07]&amp;[021483]" c="BEL CARAMELO 8X18X27G"/>
        <s v="[Marca-Produtos].[DESCRICAO].&amp;[08]&amp;[021483]" c="BEL CARAMELO 8X18X27G"/>
        <s v="[Marca-Produtos].[DESCRICAO].&amp;[07]&amp;[021481]" c="BEL MARSH C/ CARAMELO 8X18X30G"/>
        <s v="[Marca-Produtos].[DESCRICAO].&amp;[08]&amp;[021481]" c="BEL MARSH C/ CARAMELO 8X18X30G"/>
        <s v="[Marca-Produtos].[DESCRICAO].&amp;[07]&amp;[021496]" c="BEL MEGA 8X18X35G"/>
        <s v="[Marca-Produtos].[DESCRICAO].&amp;[08]&amp;[021496]" c="BEL MEGA 8X18X35G"/>
        <s v="[Marca-Produtos].[DESCRICAO].&amp;[07]&amp;[021497]" c="BOMBOM BEL INSPIRAÇÕES 30X198G"/>
        <s v="[Marca-Produtos].[DESCRICAO].&amp;[08]&amp;[021497]" c="BOMBOM BEL INSPIRAÇÕES 30X198G"/>
        <s v="[Marca-Produtos].[DESCRICAO].&amp;[07]&amp;[021505]" c="BOMBOM BEL MEGA 24X75G"/>
        <s v="[Marca-Produtos].[DESCRICAO].&amp;[08]&amp;[021505]" c="BOMBOM BEL MEGA 24X75G"/>
        <s v="[Marca-Produtos].[DESCRICAO].&amp;[07]&amp;[021504]" c="BOMBOM MARSH C/ CARAM 24X75G"/>
        <s v="[Marca-Produtos].[DESCRICAO].&amp;[08]&amp;[021504]" c="BOMBOM MARSH C/ CARAM 24X75G"/>
        <s v="[Marca-Produtos].[DESCRICAO].&amp;[07]&amp;[020713]" c="BOMBOM MORANGUETE 13G 160UN"/>
        <s v="[Marca-Produtos].[DESCRICAO].&amp;[07]&amp;[021162]" c="BOMBOM MORANGUETE 13G 36UN"/>
        <s v="[Marca-Produtos].[DESCRICAO].&amp;[08]&amp;[021162]" c="BOMBOM MORANGUETE 13G 36UN"/>
        <s v="[Marca-Produtos].[DESCRICAO].&amp;[07]&amp;[021594]" c="BOMBOM MORANGUETE 30X108G"/>
        <s v="[Marca-Produtos].[DESCRICAO].&amp;[08]&amp;[021594]" c="BOMBOM MORANGUETE 30X108G"/>
        <s v="[Marca-Produtos].[DESCRICAO].&amp;[07]&amp;[021502]" c="BOMBOM MORANGUETE 9G 100UN"/>
        <s v="[Marca-Produtos].[DESCRICAO].&amp;[07]&amp;[020757]" c="BOMBOM MORANGUETE 9G 200UN"/>
        <s v="[Marca-Produtos].[DESCRICAO].&amp;[07]&amp;[021031]" c="BOMBOM MORANGUETE 9G POTE 450G"/>
        <s v="[Marca-Produtos].[DESCRICAO].&amp;[07]&amp;[021605]" c="BOMBOM MORANGUETE BAG 16X450G"/>
        <s v="[Marca-Produtos].[DESCRICAO].&amp;[08]&amp;[021605]" c="BOMBOM MORANGUETE BAG 16X450G"/>
        <s v="[Marca-Produtos].[DESCRICAO].&amp;[07]&amp;[021506]" c="BOMBOM MORANGUETE JELLY 24X75G"/>
        <s v="[Marca-Produtos].[DESCRICAO].&amp;[08]&amp;[021506]" c="BOMBOM MORANGUETE JELLY 24X75G"/>
        <s v="[Marca-Produtos].[DESCRICAO].&amp;[07]&amp;[021400]" c="BOMBONS SORTIDOS 9G 180G"/>
        <s v="[Marca-Produtos].[DESCRICAO].&amp;[08]&amp;[021400]" c="BOMBONS SORTIDOS 9G 180G"/>
        <s v="[Marca-Produtos].[DESCRICAO].&amp;[07]&amp;[021317]" c="BOMBONS SORTIDOS 9G 200UN"/>
        <s v="[Marca-Produtos].[DESCRICAO].&amp;[07]&amp;[021171]" c="BOMBONS SORTIDOS 9G BAG 450G"/>
        <s v="[Marca-Produtos].[DESCRICAO].&amp;[08]&amp;[021171]" c="BOMBONS SORTIDOS 9G BAG 450G"/>
        <s v="[Marca-Produtos].[DESCRICAO].&amp;[07]&amp;[021341]" c="BOMBONS SORTIDOS 9G POTE 450G"/>
        <s v="[Marca-Produtos].[DESCRICAO].&amp;[07]&amp;[021620]" c="CHIPS FORNEAVEIS COBERTOP AO L"/>
        <s v="[Marca-Produtos].[DESCRICAO].&amp;[08]&amp;[021620]" c="CHIPS FORNEAVEIS COBERTOP AO L"/>
        <s v="[Marca-Produtos].[DESCRICAO].&amp;[07]&amp;[021530]" c="COBERTOP BARRA AO LEITE 3X5KG"/>
        <s v="[Marca-Produtos].[DESCRICAO].&amp;[07]&amp;[021541]" c="COBERTOP CHIPS FORN 15X1,01KG"/>
        <s v="[Marca-Produtos].[DESCRICAO].&amp;[08]&amp;[021541]" c="COBERTOP CHIPS FORN 15X1,01KG"/>
        <s v="[Marca-Produtos].[DESCRICAO].&amp;[07]&amp;[021542]" c="COBERTOP CHIPS FORN 4X2,5KG"/>
        <s v="[Marca-Produtos].[DESCRICAO].&amp;[08]&amp;[021542]" c="COBERTOP CHIPS FORN 4X2,5KG"/>
        <s v="[Marca-Produtos].[DESCRICAO].&amp;[07]&amp;[021525]" c="COBERTOP CHOC PO 100% 0,500KG"/>
        <s v="[Marca-Produtos].[DESCRICAO].&amp;[08]&amp;[021525]" c="COBERTOP CHOC PO 100% 0,500KG"/>
        <s v="[Marca-Produtos].[DESCRICAO].&amp;[07]&amp;[021523]" c="COBERTOP CHOC PO 32% 1,005KG"/>
        <s v="[Marca-Produtos].[DESCRICAO].&amp;[08]&amp;[021523]" c="COBERTOP CHOC PO 32% 1,005KG"/>
        <s v="[Marca-Produtos].[DESCRICAO].&amp;[07]&amp;[021524]" c="COBERTOP CHOC PO 50% 1,005KG"/>
        <s v="[Marca-Produtos].[DESCRICAO].&amp;[08]&amp;[021524]" c="COBERTOP CHOC PO 50% 1,005KG"/>
        <s v="[Marca-Produtos].[DESCRICAO].&amp;[07]&amp;[021529]" c="COBERTOP FLOCOS ARROZ 10X400G"/>
        <s v="[Marca-Produtos].[DESCRICAO].&amp;[07]&amp;[021535]" c="COBERTOP GANA S CHOC AL 10X1KG"/>
        <s v="[Marca-Produtos].[DESCRICAO].&amp;[07]&amp;[021537]" c="COBERTOP GANA S CHOC C A10X1KG"/>
        <s v="[Marca-Produtos].[DESCRICAO].&amp;[07]&amp;[021536]" c="COBERTOP GANA S CHOC MA 10X1KG"/>
        <s v="[Marca-Produtos].[DESCRICAO].&amp;[07]&amp;[021568]" c="COBERTOP GOTAS AO LEITE 2,01KG"/>
        <s v="[Marca-Produtos].[DESCRICAO].&amp;[07]&amp;[021571]" c="COBERTOP GOTAS BLEND 6X2,010KG"/>
        <s v="[Marca-Produtos].[DESCRICAO].&amp;[07]&amp;[021569]" c="COBERTOP GOTAS BRANCO 2,01KG"/>
        <s v="[Marca-Produtos].[DESCRICAO].&amp;[07]&amp;[021570]" c="COBERTOP GOTAS MEIO AMARGO 2,0"/>
        <s v="[Marca-Produtos].[DESCRICAO].&amp;[07]&amp;[021527]" c="COBERTOP GRAN CROC CHO 1,005KG"/>
        <s v="[Marca-Produtos].[DESCRICAO].&amp;[08]&amp;[021527]" c="COBERTOP GRAN CROC CHO 1,005KG"/>
        <s v="[Marca-Produtos].[DESCRICAO].&amp;[07]&amp;[021526]" c="COBERTOP GRAN MAC CHOC 1,005KG"/>
        <s v="[Marca-Produtos].[DESCRICAO].&amp;[07]&amp;[021528]" c="COBERTOP GRAN MAC COLO 1,005KG"/>
        <s v="[Marca-Produtos].[DESCRICAO].&amp;[07]&amp;[021534]" c="COBERTOP RE FORN BRIGA 1,005KG"/>
        <s v="[Marca-Produtos].[DESCRICAO].&amp;[07]&amp;[021555]" c="COBERTOP RE FORN C/AVEL1,005KG"/>
        <s v="[Marca-Produtos].[DESCRICAO].&amp;[08]&amp;[021555]" c="COBERTOP RE FORN C/AVEL1,005KG"/>
        <s v="[Marca-Produtos].[DESCRICAO].&amp;[07]&amp;[021532]" c="COBERTOP RE FORN CHO AL1,005KG"/>
        <s v="[Marca-Produtos].[DESCRICAO].&amp;[07]&amp;[021533]" c="COBERTOP RE FORN CHO BR1,005KG"/>
        <s v="[Marca-Produtos].[DESCRICAO].&amp;[08]&amp;[021533]" c="COBERTOP RE FORN CHO BR1,005KG"/>
        <s v="[Marca-Produtos].[DESCRICAO].&amp;[07]&amp;[D00132]" c="DIATT BARRA CHOC AL 500G"/>
        <s v="[Marca-Produtos].[DESCRICAO].&amp;[08]&amp;[D00132]" c="DIATT BARRA CHOC AL 500G"/>
        <s v="[Marca-Produtos].[DESCRICAO].&amp;[07]&amp;[D00134]" c="DIATT BARRA CHOC BRANCO 500G"/>
        <s v="[Marca-Produtos].[DESCRICAO].&amp;[08]&amp;[D00134]" c="DIATT BARRA CHOC BRANCO 500G"/>
        <s v="[Marca-Produtos].[DESCRICAO].&amp;[07]&amp;[D00135]" c="DIATT BARRA CHOC MA 400G"/>
        <s v="[Marca-Produtos].[DESCRICAO].&amp;[07]&amp;[D00025]" c="DIATT BOMBOM MISTO DIET 12UN"/>
        <s v="[Marca-Produtos].[DESCRICAO].&amp;[08]&amp;[D00025]" c="DIATT BOMBOM MISTO DIET 12UN"/>
        <s v="[Marca-Produtos].[DESCRICAO].&amp;[07]&amp;[D00026]" c="DIATT BOMBOM MISTO DIET EXPOS"/>
        <s v="[Marca-Produtos].[DESCRICAO].&amp;[08]&amp;[D00026]" c="DIATT BOMBOM MISTO DIET EXPOS"/>
        <s v="[Marca-Produtos].[DESCRICAO].&amp;[07]&amp;[D00009]" c="DIATT DISPLAY TABLETE AO LEIT"/>
        <s v="[Marca-Produtos].[DESCRICAO].&amp;[08]&amp;[D00009]" c="DIATT DISPLAY TABLETE AO LEIT"/>
        <s v="[Marca-Produtos].[DESCRICAO].&amp;[07]&amp;[D00010]" c="DIATT DISPLAY TABLETE BRANCO"/>
        <s v="[Marca-Produtos].[DESCRICAO].&amp;[08]&amp;[D00010]" c="DIATT DISPLAY TABLETE BRANCO"/>
        <s v="[Marca-Produtos].[DESCRICAO].&amp;[07]&amp;[D00011]" c="DIATT DISPLAY TABLETE CASTANH"/>
        <s v="[Marca-Produtos].[DESCRICAO].&amp;[08]&amp;[D00011]" c="DIATT DISPLAY TABLETE CASTANH"/>
        <s v="[Marca-Produtos].[DESCRICAO].&amp;[07]&amp;[D00006]" c="DIATT DISPLAY TABLETE MEIO AM"/>
        <s v="[Marca-Produtos].[DESCRICAO].&amp;[08]&amp;[D00006]" c="DIATT DISPLAY TABLETE MEIO AM"/>
        <s v="[Marca-Produtos].[DESCRICAO].&amp;[07]&amp;[D00017]" c="DIATT TAB AO LEITE 4X15X10G"/>
        <s v="[Marca-Produtos].[DESCRICAO].&amp;[08]&amp;[D00017]" c="DIATT TAB AO LEITE 4X15X10G"/>
        <s v="[Marca-Produtos].[DESCRICAO].&amp;[07]&amp;[D00018]" c="DIATT TAB BRANCO 4X15X10G"/>
        <s v="[Marca-Produtos].[DESCRICAO].&amp;[08]&amp;[D00018]" c="DIATT TAB BRANCO 4X15X10G"/>
        <s v="[Marca-Produtos].[DESCRICAO].&amp;[07]&amp;[D00020]" c="DIATT TAB CASTANHA 4X15X10G"/>
        <s v="[Marca-Produtos].[DESCRICAO].&amp;[08]&amp;[D00020]" c="DIATT TAB CASTANHA 4X15X10G"/>
        <s v="[Marca-Produtos].[DESCRICAO].&amp;[07]&amp;[D00019]" c="DIATT TAB MEIO AMARG0 4X15X10G"/>
        <s v="[Marca-Produtos].[DESCRICAO].&amp;[08]&amp;[D00019]" c="DIATT TAB MEIO AMARG0 4X15X10G"/>
        <s v="[Marca-Produtos].[DESCRICAO].&amp;[07]&amp;[D00024]" c="DIATT TAB RECH AL AVELA 25G"/>
        <s v="[Marca-Produtos].[DESCRICAO].&amp;[08]&amp;[D00024]" c="DIATT TAB RECH AL AVELA 25G"/>
        <s v="[Marca-Produtos].[DESCRICAO].&amp;[07]&amp;[D00022]" c="DIATT TAB RECH AL PAÇOCA 25G"/>
        <s v="[Marca-Produtos].[DESCRICAO].&amp;[08]&amp;[D00022]" c="DIATT TAB RECH AL PAÇOCA 25G"/>
        <s v="[Marca-Produtos].[DESCRICAO].&amp;[07]&amp;[D00021]" c="DIATT TAB RECH BRC F VERM 25G"/>
        <s v="[Marca-Produtos].[DESCRICAO].&amp;[08]&amp;[D00021]" c="DIATT TAB RECH BRC F VERM 25G"/>
        <s v="[Marca-Produtos].[DESCRICAO].&amp;[07]&amp;[D00023]" c="DIATT TAB RECH MA TRUFA 25G"/>
        <s v="[Marca-Produtos].[DESCRICAO].&amp;[08]&amp;[D00023]" c="DIATT TAB RECH MA TRUFA 25G"/>
        <s v="[Marca-Produtos].[DESCRICAO].&amp;[07]&amp;[021253]" c="GOTAS COBERTOP AO LEITE 1,01KG"/>
        <s v="[Marca-Produtos].[DESCRICAO].&amp;[08]&amp;[021253]" c="GOTAS COBERTOP AO LEITE 1,01KG"/>
        <s v="[Marca-Produtos].[DESCRICAO].&amp;[07]&amp;[021616]" c="GOTAS COBERTOP AO LEITE 10X1,0"/>
        <s v="[Marca-Produtos].[DESCRICAO].&amp;[07]&amp;[021460]" c="GOTAS COBERTOP BLEND 1,01KG"/>
        <s v="[Marca-Produtos].[DESCRICAO].&amp;[07]&amp;[021619]" c="GOTAS COBERTOP BLEND 10X1,010K"/>
        <s v="[Marca-Produtos].[DESCRICAO].&amp;[07]&amp;[021254]" c="GOTAS COBERTOP BRANCO 1,01KG"/>
        <s v="[Marca-Produtos].[DESCRICAO].&amp;[08]&amp;[021254]" c="GOTAS COBERTOP BRANCO 1,01KG"/>
        <s v="[Marca-Produtos].[DESCRICAO].&amp;[07]&amp;[021617]" c="GOTAS COBERTOP BRANCO 10X1,010"/>
        <s v="[Marca-Produtos].[DESCRICAO].&amp;[07]&amp;[021358]" c="GOTAS COBERTOP MA 1,01KG"/>
        <s v="[Marca-Produtos].[DESCRICAO].&amp;[08]&amp;[021358]" c="GOTAS COBERTOP MA 1,01KG"/>
        <s v="[Marca-Produtos].[DESCRICAO].&amp;[07]&amp;[021618]" c="GOTAS COBERTOP MEIO AMARGO 10X"/>
        <s v="[Marca-Produtos].[DESCRICAO].&amp;[07]&amp;[020122]" c="KIBBED COBERTOP AL 25KG"/>
        <s v="[Marca-Produtos].[DESCRICAO].&amp;[07]&amp;[021539]" c="KIBBED COBERTOP BLEND 25KG FOR"/>
        <s v="[Marca-Produtos].[DESCRICAO].&amp;[07]&amp;[021161]" c="KIBBED COBERTOP BRC 25KG"/>
        <s v="[Marca-Produtos].[DESCRICAO].&amp;[07]&amp;[020123]" c="KIBBED COBERTOP MA 25KG"/>
        <s v="[Marca-Produtos].[DESCRICAO].&amp;[07]&amp;[021397]" c="KIBBED CONFEITEIRO AL 25KG"/>
        <s v="[Marca-Produtos].[DESCRICAO].&amp;[07]&amp;[021398]" c="KIBBED CONFEITEIRO MA 25KG"/>
        <s v="[Marca-Produtos].[DESCRICAO].&amp;[07]&amp;[021459]" c="MOEDAS SABOR CHOC AZUL 12X370G"/>
        <s v="[Marca-Produtos].[DESCRICAO].&amp;[07]&amp;[021458]" c="MOEDAS SABOR CHOC ROSA 12X370G"/>
        <s v="[Marca-Produtos].[DESCRICAO].&amp;[07]&amp;[021449]" c="MOEDAS SABOR CHOCOLATE 12X370G"/>
        <s v="[Marca-Produtos].[DESCRICAO].&amp;[07]&amp;[021381]" c="MOEDAS SABOR CHOCOLATE 16X500G"/>
        <s v="[Marca-Produtos].[DESCRICAO].&amp;[08]&amp;[021381]" c="MOEDAS SABOR CHOCOLATE 16X500G"/>
        <s v="[Marca-Produtos].[DESCRICAO].&amp;[07]&amp;[021380]" c="MOEDAS SABOR CHOCOLATE 25X40G"/>
        <s v="[Marca-Produtos].[DESCRICAO].&amp;[08]&amp;[021380]" c="MOEDAS SABOR CHOCOLATE 25X40G"/>
        <s v="[Marca-Produtos].[DESCRICAO].&amp;[07]&amp;[021454]" c="MOEDAS SABOR CHOCOLATE 8X500G"/>
        <s v="[Marca-Produtos].[DESCRICAO].&amp;[08]&amp;[021454]" c="MOEDAS SABOR CHOCOLATE 8X500G"/>
        <s v="[Marca-Produtos].[DESCRICAO].&amp;[07]&amp;[021242]" c="MORANGUETE 25G 100UN"/>
        <s v="[Marca-Produtos].[DESCRICAO].&amp;[07]&amp;[021241]" c="MORANGUETE 25G DISPLAY 18UN"/>
        <s v="[Marca-Produtos].[DESCRICAO].&amp;[08]&amp;[021241]" c="MORANGUETE 25G DISPLAY 18UN"/>
        <s v="[Marca-Produtos].[DESCRICAO].&amp;[07]&amp;[021479]" c="MORANGUETE JELLY 8X18X30G"/>
        <s v="[Marca-Produtos].[DESCRICAO].&amp;[08]&amp;[021479]" c="MORANGUETE JELLY 8X18X30G"/>
        <s v="[Marca-Produtos].[DESCRICAO].&amp;[07]&amp;[070025]" c="POP UP CARAMELO 38X50G"/>
        <s v="[Marca-Produtos].[DESCRICAO].&amp;[08]&amp;[070025]" c="POP UP CARAMELO 38X50G"/>
        <s v="[Marca-Produtos].[DESCRICAO].&amp;[07]&amp;[070028]" c="POP UP CHOCOLATE 38X50G"/>
        <s v="[Marca-Produtos].[DESCRICAO].&amp;[08]&amp;[070028]" c="POP UP CHOCOLATE 38X50G"/>
        <s v="[Marca-Produtos].[DESCRICAO].&amp;[07]&amp;[021433]" c="TETA BEL TRADICIONAL 16X12UN"/>
        <s v="[Marca-Produtos].[DESCRICAO].&amp;[08]&amp;[021433]" c="TETA BEL TRADICIONAL 16X12UN"/>
        <s v="[Marca-Produtos].[DESCRICAO].&amp;[07]&amp;[010515]" c="TETA BEL TRADICIONAL 50UN"/>
        <s v="[Marca-Produtos].[DESCRICAO].&amp;[08]&amp;[010515]" c="TETA BEL TRADICIONAL 50UN"/>
        <s v="[Marca-Produtos].[DESCRICAO].&amp;[07]&amp;[021473]" c="TOP BEL TRAD AO LEITE 60UN"/>
        <s v="[Marca-Produtos].[DESCRICAO].&amp;[07]&amp;[010519]" c="TOPBEL LEITE CONDENSADO 50UN"/>
        <s v="[Marca-Produtos].[DESCRICAO].&amp;[07]&amp;[021644]" c="TOPBEL MARACUJA 16X12UN"/>
        <s v="[Marca-Produtos].[DESCRICAO].&amp;[07]&amp;[021170]" c="TOPBEL MARACUJA 50UN"/>
        <s v="[Marca-Produtos].[DESCRICAO].&amp;[07]&amp;[021443]" c="TOPBEL MORANGUETE 16X12UN"/>
        <s v="[Marca-Produtos].[DESCRICAO].&amp;[07]&amp;[021206]" c="TOPBEL MORANGUETE 50UN"/>
        <s v="[Marca-Produtos].[DESCRICAO].&amp;[07]&amp;[021432]" c="TOPBEL TRADICIONAL 16X12UN"/>
        <s v="[Marca-Produtos].[DESCRICAO].&amp;[07]&amp;[010517]" c="TOPBEL TRADICIONAL 50UN"/>
      </sharedItems>
    </cacheField>
    <cacheField name="[Calendario].[Ano -  Quadrimestre -  Mês -  Data].[Ano]" caption="Ano" numFmtId="0" hierarchy="9" level="1">
      <sharedItems count="1">
        <s v="[Calendario].[Ano -  Quadrimestre -  Mês -  Data].[Ano].&amp;[2023-01-01T00:00:00]" c="Calendar 2023"/>
      </sharedItems>
    </cacheField>
    <cacheField name="[Calendario].[Ano -  Quadrimestre -  Mês -  Data].[Quadrimestre]" caption="Quadrimestre" numFmtId="0" hierarchy="9" level="2" mappingCount="1">
      <sharedItems count="3">
        <s v="[Calendario].[Ano -  Quadrimestre -  Mês -  Data].[Quadrimestre].&amp;[2023-01-01T00:00:00]" c="Trimester 1, 2023" cp="1">
          <x/>
        </s>
        <s v="[Calendario].[Ano -  Quadrimestre -  Mês -  Data].[Quadrimestre].&amp;[2023-05-01T00:00:00]" c="Trimester 2, 2023" cp="1">
          <x/>
        </s>
        <s v="[Calendario].[Ano -  Quadrimestre -  Mês -  Data].[Quadrimestre].&amp;[2023-09-01T00:00:00]" c="Trimester 3, 2023" cp="1">
          <x/>
        </s>
      </sharedItems>
      <mpMap v="26"/>
    </cacheField>
    <cacheField name="[Calendario].[Ano -  Quadrimestre -  Mês -  Data].[Mês]" caption="Mês" numFmtId="0" hierarchy="9" level="3" mappingCount="5">
      <sharedItems count="12">
        <s v="[Calendario].[Ano -  Quadrimestre -  Mês -  Data].[Mês].&amp;[2023-01-01T00:00:00]" c="January 2023" cp="5">
          <x/>
          <x/>
          <x/>
          <x/>
          <x/>
        </s>
        <s v="[Calendario].[Ano -  Quadrimestre -  Mês -  Data].[Mês].&amp;[2023-02-01T00:00:00]" c="February 2023" cp="5">
          <x/>
          <x/>
          <x/>
          <x/>
          <x/>
        </s>
        <s v="[Calendario].[Ano -  Quadrimestre -  Mês -  Data].[Mês].&amp;[2023-03-01T00:00:00]" c="March 2023" cp="5">
          <x/>
          <x/>
          <x/>
          <x/>
          <x/>
        </s>
        <s v="[Calendario].[Ano -  Quadrimestre -  Mês -  Data].[Mês].&amp;[2023-04-01T00:00:00]" c="April 2023" cp="5">
          <x/>
          <x/>
          <x v="1"/>
          <x v="1"/>
          <x v="1"/>
        </s>
        <s v="[Calendario].[Ano -  Quadrimestre -  Mês -  Data].[Mês].&amp;[2023-05-01T00:00:00]" c="May 2023" cp="5">
          <x v="1"/>
          <x v="1"/>
          <x v="1"/>
          <x v="1"/>
          <x v="1"/>
        </s>
        <s v="[Calendario].[Ano -  Quadrimestre -  Mês -  Data].[Mês].&amp;[2023-06-01T00:00:00]" c="June 2023" cp="5">
          <x v="1"/>
          <x v="1"/>
          <x v="1"/>
          <x v="1"/>
          <x v="1"/>
        </s>
        <s v="[Calendario].[Ano -  Quadrimestre -  Mês -  Data].[Mês].&amp;[2023-07-01T00:00:00]" c="July 2023" cp="5">
          <x v="1"/>
          <x v="1"/>
          <x v="2"/>
          <x v="2"/>
          <x/>
        </s>
        <s v="[Calendario].[Ano -  Quadrimestre -  Mês -  Data].[Mês].&amp;[2023-08-01T00:00:00]" c="August 2023" cp="5">
          <x v="1"/>
          <x v="1"/>
          <x v="2"/>
          <x v="2"/>
          <x/>
        </s>
        <s v="[Calendario].[Ano -  Quadrimestre -  Mês -  Data].[Mês].&amp;[2023-09-01T00:00:00]" c="September 2023" cp="5">
          <x v="2"/>
          <x v="2"/>
          <x v="2"/>
          <x v="2"/>
          <x/>
        </s>
        <s v="[Calendario].[Ano -  Quadrimestre -  Mês -  Data].[Mês].&amp;[2023-10-01T00:00:00]" c="October 2023" cp="5">
          <x v="2"/>
          <x v="2"/>
          <x v="3"/>
          <x v="3"/>
          <x v="1"/>
        </s>
        <s v="[Calendario].[Ano -  Quadrimestre -  Mês -  Data].[Mês].&amp;[2023-11-01T00:00:00]" c="November 2023" cp="5">
          <x v="2"/>
          <x v="2"/>
          <x v="3"/>
          <x v="3"/>
          <x v="1"/>
        </s>
        <s v="[Calendario].[Ano -  Quadrimestre -  Mês -  Data].[Mês].&amp;[2023-12-01T00:00:00]" c="December 2023" cp="5">
          <x v="2"/>
          <x v="2"/>
          <x v="3"/>
          <x v="3"/>
          <x v="1"/>
        </s>
      </sharedItems>
      <mpMap v="27"/>
      <mpMap v="28"/>
      <mpMap v="29"/>
      <mpMap v="30"/>
      <mpMap v="31"/>
    </cacheField>
    <cacheField name="[Calendario].[Ano -  Quadrimestre -  Mês -  Data].[Data]" caption="Data" numFmtId="0" hierarchy="9" level="4">
      <sharedItems containsSemiMixedTypes="0" containsString="0"/>
    </cacheField>
    <cacheField name="[Calendario].[Ano -  Quadrimestre -  Mês -  Data].[Quadrimestre].[Ano]" caption="Ano" propertyName="Ano" numFmtId="0" hierarchy="9" level="2" memberPropertyField="1">
      <sharedItems count="1">
        <s v="Calendar 2023"/>
      </sharedItems>
    </cacheField>
    <cacheField name="[Calendario].[Ano -  Quadrimestre -  Mês -  Data].[Mês].[Quadrimestre]" caption="Quadrimestre" propertyName="Quadrimestre" numFmtId="0" hierarchy="9" level="3" memberPropertyField="1">
      <sharedItems count="3">
        <s v="Trimester 1, 2023"/>
        <s v="Trimester 2, 2023"/>
        <s v="Trimester 3, 2023"/>
      </sharedItems>
    </cacheField>
    <cacheField name="[Calendario].[Ano -  Quadrimestre -  Mês -  Data].[Mês].[Quadrimestre Do Ano]" caption="Quadrimestre Do Ano" propertyName="Quadrimestre Do Ano" numFmtId="0" hierarchy="9" level="3" memberPropertyField="1">
      <sharedItems count="3">
        <s v="Trimester 1"/>
        <s v="Trimester 2"/>
        <s v="Trimester 3"/>
      </sharedItems>
    </cacheField>
    <cacheField name="[Calendario].[Ano -  Quadrimestre -  Mês -  Data].[Mês].[Trimestre]" caption="Trimestre" propertyName="Trimestre" numFmtId="0" hierarchy="9" level="3" memberPropertyField="1">
      <sharedItems count="4">
        <s v="Quarter 1, 2023"/>
        <s v="Quarter 2, 2023"/>
        <s v="Quarter 3, 2023"/>
        <s v="Quarter 4, 2023"/>
      </sharedItems>
    </cacheField>
    <cacheField name="[Calendario].[Ano -  Quadrimestre -  Mês -  Data].[Mês].[Trimestre Do Ano]" caption="Trimestre Do Ano" propertyName="Trimestre Do Ano" numFmtId="0" hierarchy="9" level="3" memberPropertyField="1">
      <sharedItems count="4">
        <s v="Quarter 1"/>
        <s v="Quarter 2"/>
        <s v="Quarter 3"/>
        <s v="Quarter 4"/>
      </sharedItems>
    </cacheField>
    <cacheField name="[Calendario].[Ano -  Quadrimestre -  Mês -  Data].[Mês].[Trimestre Do Semestre]" caption="Trimestre Do Semestre" propertyName="Trimestre Do Semestre" numFmtId="0" hierarchy="9" level="3" memberPropertyField="1">
      <sharedItems count="2">
        <s v="Quarter 1"/>
        <s v="Quarter 2"/>
      </sharedItems>
    </cacheField>
    <cacheField name="[Calendario].[Ano -  Quadrimestre -  Mês -  Data].[Data].[Dia Da Semana]" caption="Dia Da Semana" propertyName="Dia Da Semana" numFmtId="0" hierarchy="9" level="4" memberPropertyField="1">
      <sharedItems containsSemiMixedTypes="0" containsString="0"/>
    </cacheField>
    <cacheField name="[Calendario].[Ano -  Quadrimestre -  Mês -  Data].[Data].[Dia Do Ano]" caption="Dia Do Ano" propertyName="Dia Do Ano" numFmtId="0" hierarchy="9" level="4" memberPropertyField="1">
      <sharedItems containsSemiMixedTypes="0" containsString="0"/>
    </cacheField>
    <cacheField name="[Calendario].[Ano -  Quadrimestre -  Mês -  Data].[Data].[Dia Do Mês]" caption="Dia Do Mês" propertyName="Dia Do Mês" numFmtId="0" hierarchy="9" level="4" memberPropertyField="1">
      <sharedItems containsSemiMixedTypes="0" containsString="0"/>
    </cacheField>
    <cacheField name="[Calendario].[Ano -  Quadrimestre -  Mês -  Data].[Data].[Dia Do Quadrimestre]" caption="Dia Do Quadrimestre" propertyName="Dia Do Quadrimestre" numFmtId="0" hierarchy="9" level="4" memberPropertyField="1">
      <sharedItems containsSemiMixedTypes="0" containsString="0"/>
    </cacheField>
    <cacheField name="[Calendario].[Ano -  Quadrimestre -  Mês -  Data].[Data].[Dia Do Semestre]" caption="Dia Do Semestre" propertyName="Dia Do Semestre" numFmtId="0" hierarchy="9" level="4" memberPropertyField="1">
      <sharedItems containsSemiMixedTypes="0" containsString="0"/>
    </cacheField>
    <cacheField name="[Calendario].[Ano -  Quadrimestre -  Mês -  Data].[Data].[Dia Do Trimestre]" caption="Dia Do Trimestre" propertyName="Dia Do Trimestre" numFmtId="0" hierarchy="9" level="4" memberPropertyField="1">
      <sharedItems containsSemiMixedTypes="0" containsString="0"/>
    </cacheField>
    <cacheField name="[Calendario].[Ano -  Quadrimestre -  Mês -  Data].[Data].[Mês]" caption="Mês" propertyName="Mês" numFmtId="0" hierarchy="9" level="4" memberPropertyField="1">
      <sharedItems containsSemiMixedTypes="0" containsString="0"/>
    </cacheField>
    <cacheField name="[Calendario].[Ano -  Quadrimestre -  Mês -  Data].[Data].[Mês Do Ano]" caption="Mês Do Ano" propertyName="Mês Do Ano" numFmtId="0" hierarchy="9" level="4" memberPropertyField="1">
      <sharedItems containsSemiMixedTypes="0" containsString="0"/>
    </cacheField>
    <cacheField name="[Calendario].[Ano -  Quadrimestre -  Mês -  Data].[Data].[Mês Do Quadrimestre]" caption="Mês Do Quadrimestre" propertyName="Mês Do Quadrimestre" numFmtId="0" hierarchy="9" level="4" memberPropertyField="1">
      <sharedItems containsSemiMixedTypes="0" containsString="0"/>
    </cacheField>
    <cacheField name="[Calendario].[Ano -  Quadrimestre -  Mês -  Data].[Data].[Mês Do Semestre]" caption="Mês Do Semestre" propertyName="Mês Do Semestre" numFmtId="0" hierarchy="9" level="4" memberPropertyField="1">
      <sharedItems containsSemiMixedTypes="0" containsString="0"/>
    </cacheField>
    <cacheField name="[Calendario].[Ano -  Quadrimestre -  Mês -  Data].[Data].[Mês Do Trimestre]" caption="Mês Do Trimestre" propertyName="Mês Do Trimestre" numFmtId="0" hierarchy="9" level="4" memberPropertyField="1">
      <sharedItems containsSemiMixedTypes="0" containsString="0"/>
    </cacheField>
    <cacheField name="[Calendario].[Ano -  Quadrimestre -  Mês -  Data].[Data].[Semana]" caption="Semana" propertyName="Semana" numFmtId="0" hierarchy="9" level="4" memberPropertyField="1">
      <sharedItems containsSemiMixedTypes="0" containsString="0"/>
    </cacheField>
    <cacheField name="[Calendario].[Ano -  Quadrimestre -  Mês -  Data].[Data].[Semana Do Ano]" caption="Semana Do Ano" propertyName="Semana Do Ano" numFmtId="0" hierarchy="9" level="4" memberPropertyField="1">
      <sharedItems containsSemiMixedTypes="0" containsString="0"/>
    </cacheField>
    <cacheField name="[Measures].[QUANTIDADE]" caption="QUANTIDADE" numFmtId="0" hierarchy="165" level="32767"/>
  </cacheFields>
  <cacheHierarchies count="472">
    <cacheHierarchy uniqueName="[Áreas Devolução].[DEV AREA]" caption="DEV AREA" attribute="1" keyAttribute="1" defaultMemberUniqueName="[Áreas Devolução].[DEV AREA].[All]" allUniqueName="[Áreas Devolução].[DEV AREA].[All]" dimensionUniqueName="[Áreas Devolução]" displayFolder="" count="0" unbalanced="0"/>
    <cacheHierarchy uniqueName="[Atual - Gerente Regional].[GERENTE]" caption="GERENTE" attribute="1" keyAttribute="1" defaultMemberUniqueName="[Atual - Gerente Regional].[GERENTE].[All]" allUniqueName="[Atual - Gerente Regional].[GERENTE].[All]" dimensionUniqueName="[Atual - Gerente Regional]" displayFolder="" count="0" unbalanced="0"/>
    <cacheHierarchy uniqueName="[Atual - Gerente Regional].[NOME]" caption="NOME" attribute="1" defaultMemberUniqueName="[Atual - Gerente Regional].[NOME].[All]" allUniqueName="[Atual - Gerente Regional].[NOME].[All]" dimensionUniqueName="[Atual - Gerente Regional]" displayFolder="" count="0" unbalanced="0"/>
    <cacheHierarchy uniqueName="[Atual - Vendedor].[CODIGO]" caption="CODIGO" attribute="1" keyAttribute="1" defaultMemberUniqueName="[Atual - Vendedor].[CODIGO].[All]" allUniqueName="[Atual - Vendedor].[CODIGO].[All]" dimensionUniqueName="[Atual - Vendedor]" displayFolder="" count="0" unbalanced="0"/>
    <cacheHierarchy uniqueName="[Atual - Vendedor].[CODNOME]" caption="CODNOME" attribute="1" defaultMemberUniqueName="[Atual - Vendedor].[CODNOME].[All]" allUniqueName="[Atual - Vendedor].[CODNOME].[All]" dimensionUniqueName="[Atual - Vendedor]" displayFolder="" count="0" unbalanced="0"/>
    <cacheHierarchy uniqueName="[Atual - Vendedor].[GERENTE]" caption="GERENTE" attribute="1" defaultMemberUniqueName="[Atual - Vendedor].[GERENTE].[All]" allUniqueName="[Atual - Vendedor].[GERENTE].[All]" dimensionUniqueName="[Atual - Vendedor]" displayFolder="" count="0" unbalanced="0"/>
    <cacheHierarchy uniqueName="[Atual - Vendedor].[NOME]" caption="NOME" attribute="1" defaultMemberUniqueName="[Atual - Vendedor].[NOME].[All]" allUniqueName="[Atual - Vendedor].[NOME].[All]" dimensionUniqueName="[Atual - Vendedor]" displayFolder="" count="0" unbalanced="0"/>
    <cacheHierarchy uniqueName="[Atual - Vendedor].[NOMECOD]" caption="NOMECOD" attribute="1" defaultMemberUniqueName="[Atual - Vendedor].[NOMECOD].[All]" allUniqueName="[Atual - Vendedor].[NOMECOD].[All]" dimensionUniqueName="[Atual - Vendedor]" displayFolder="" count="0" unbalanced="0"/>
    <cacheHierarchy uniqueName="[Calendario].[Ano]" caption="Ano" attribute="1" time="1" defaultMemberUniqueName="[Calendario].[Ano].[All]" allUniqueName="[Calendario].[Ano].[All]" dimensionUniqueName="[Calendario]" displayFolder="" count="0" unbalanced="0"/>
    <cacheHierarchy uniqueName="[Calendario].[Ano -  Quadrimestre -  Mês -  Data]" caption="Ano -  Quadrimestre -  Mês -  Data" time="1" defaultMemberUniqueName="[Calendario].[Ano -  Quadrimestre -  Mês -  Data].[All]" allUniqueName="[Calendario].[Ano -  Quadrimestre -  Mês -  Data].[All]" dimensionUniqueName="[Calendario]" displayFolder="" count="5" unbalanced="0">
      <fieldsUsage count="5">
        <fieldUsage x="-1"/>
        <fieldUsage x="22"/>
        <fieldUsage x="23"/>
        <fieldUsage x="24"/>
        <fieldUsage x="25"/>
      </fieldsUsage>
    </cacheHierarchy>
    <cacheHierarchy uniqueName="[Calendario].[Ano -  Semana -  Data]" caption="Ano -  Semana -  Data" time="1" defaultMemberUniqueName="[Calendario].[Ano -  Semana -  Data].[All]" allUniqueName="[Calendario].[Ano -  Semana -  Data].[All]" dimensionUniqueName="[Calendario]" displayFolder="" count="4" unbalanced="0"/>
    <cacheHierarchy uniqueName="[Calendario].[Ano -  Semestre -  Trimestre -  Mês -  Data]" caption="Ano -  Semestre -  Trimestre -  Mês -  Data" time="1" defaultMemberUniqueName="[Calendario].[Ano -  Semestre -  Trimestre -  Mês -  Data].[All]" allUniqueName="[Calendario].[Ano -  Semestre -  Trimestre -  Mês -  Data].[All]" dimensionUniqueName="[Calendario]" displayFolder="" count="6" unbalanced="0"/>
    <cacheHierarchy uniqueName="[Calendario].[Data]" caption="Data" attribute="1" time="1" keyAttribute="1" defaultMemberUniqueName="[Calendario].[Data].[All]" allUniqueName="[Calendario].[Data].[All]" dimensionUniqueName="[Calendario]" displayFolder="" count="0" memberValueDatatype="130" unbalanced="0"/>
    <cacheHierarchy uniqueName="[Calendario].[Dia Da Semana]" caption="Dia Da Semana" attribute="1" time="1" defaultMemberUniqueName="[Calendario].[Dia Da Semana].[All]" allUniqueName="[Calendario].[Dia Da Semana].[All]" dimensionUniqueName="[Calendario]" displayFolder="" count="0" unbalanced="0"/>
    <cacheHierarchy uniqueName="[Calendario].[Dia Do Ano]" caption="Dia Do Ano" attribute="1" time="1" defaultMemberUniqueName="[Calendario].[Dia Do Ano].[All]" allUniqueName="[Calendario].[Dia Do Ano].[All]" dimensionUniqueName="[Calendario]" displayFolder="" count="0" unbalanced="0"/>
    <cacheHierarchy uniqueName="[Calendario].[Dia Do Mês]" caption="Dia Do Mês" attribute="1" time="1" defaultMemberUniqueName="[Calendario].[Dia Do Mês].[All]" allUniqueName="[Calendario].[Dia Do Mês].[All]" dimensionUniqueName="[Calendario]" displayFolder="" count="0" unbalanced="0"/>
    <cacheHierarchy uniqueName="[Calendario].[Dia Do Quadrimestre]" caption="Dia Do Quadrimestre" attribute="1" time="1" defaultMemberUniqueName="[Calendario].[Dia Do Quadrimestre].[All]" allUniqueName="[Calendario].[Dia Do Quadrimestre].[All]" dimensionUniqueName="[Calendario]" displayFolder="" count="0" unbalanced="0"/>
    <cacheHierarchy uniqueName="[Calendario].[Dia Do Semestre]" caption="Dia Do Semestre" attribute="1" time="1" defaultMemberUniqueName="[Calendario].[Dia Do Semestre].[All]" allUniqueName="[Calendario].[Dia Do Semestre].[All]" dimensionUniqueName="[Calendario]" displayFolder="" count="0" unbalanced="0"/>
    <cacheHierarchy uniqueName="[Calendario].[Dia Do Trimestre]" caption="Dia Do Trimestre" attribute="1" time="1" defaultMemberUniqueName="[Calendario].[Dia Do Trimestre].[All]" allUniqueName="[Calendario].[Dia Do Trimestre].[All]" dimensionUniqueName="[Calendario]" displayFolder="" count="0" unbalanced="0"/>
    <cacheHierarchy uniqueName="[Calendario].[Mês]" caption="Mês" attribute="1" time="1" defaultMemberUniqueName="[Calendario].[Mês].[All]" allUniqueName="[Calendario].[Mês].[All]" dimensionUniqueName="[Calendario]" displayFolder="" count="0" unbalanced="0"/>
    <cacheHierarchy uniqueName="[Calendario].[Mês Do Ano]" caption="Mês Do Ano" attribute="1" time="1" defaultMemberUniqueName="[Calendario].[Mês Do Ano].[All]" allUniqueName="[Calendario].[Mês Do Ano].[All]" dimensionUniqueName="[Calendario]" displayFolder="" count="0" unbalanced="0"/>
    <cacheHierarchy uniqueName="[Calendario].[Mês Do Quadrimestre]" caption="Mês Do Quadrimestre" attribute="1" time="1" defaultMemberUniqueName="[Calendario].[Mês Do Quadrimestre].[All]" allUniqueName="[Calendario].[Mês Do Quadrimestre].[All]" dimensionUniqueName="[Calendario]" displayFolder="" count="0" unbalanced="0"/>
    <cacheHierarchy uniqueName="[Calendario].[Mês Do Semestre]" caption="Mês Do Semestre" attribute="1" time="1" defaultMemberUniqueName="[Calendario].[Mês Do Semestre].[All]" allUniqueName="[Calendario].[Mês Do Semestre].[All]" dimensionUniqueName="[Calendario]" displayFolder="" count="0" unbalanced="0"/>
    <cacheHierarchy uniqueName="[Calendario].[Mês Do Trimestre]" caption="Mês Do Trimestre" attribute="1" time="1" defaultMemberUniqueName="[Calendario].[Mês Do Trimestre].[All]" allUniqueName="[Calendario].[Mês Do Trimestre].[All]" dimensionUniqueName="[Calendario]" displayFolder="" count="0" unbalanced="0"/>
    <cacheHierarchy uniqueName="[Calendario].[Quadrimestre]" caption="Quadrimestre" attribute="1" time="1" defaultMemberUniqueName="[Calendario].[Quadrimestre].[All]" allUniqueName="[Calendario].[Quadrimestre].[All]" dimensionUniqueName="[Calendario]" displayFolder="" count="0" unbalanced="0"/>
    <cacheHierarchy uniqueName="[Calendario].[Quadrimestre Do Ano]" caption="Quadrimestre Do Ano" attribute="1" time="1" defaultMemberUniqueName="[Calendario].[Quadrimestre Do Ano].[All]" allUniqueName="[Calendario].[Quadrimestre Do Ano].[All]" dimensionUniqueName="[Calendario]" displayFolder="" count="0" unbalanced="0"/>
    <cacheHierarchy uniqueName="[Calendario].[Semana]" caption="Semana" attribute="1" time="1" defaultMemberUniqueName="[Calendario].[Semana].[All]" allUniqueName="[Calendario].[Semana].[All]" dimensionUniqueName="[Calendario]" displayFolder="" count="0" unbalanced="0"/>
    <cacheHierarchy uniqueName="[Calendario].[Semana Do Ano]" caption="Semana Do Ano" attribute="1" time="1" defaultMemberUniqueName="[Calendario].[Semana Do Ano].[All]" allUniqueName="[Calendario].[Semana Do Ano].[All]" dimensionUniqueName="[Calendario]" displayFolder="" count="0" unbalanced="0"/>
    <cacheHierarchy uniqueName="[Calendario].[Semestre]" caption="Semestre" attribute="1" time="1" defaultMemberUniqueName="[Calendario].[Semestre].[All]" allUniqueName="[Calendario].[Semestre].[All]" dimensionUniqueName="[Calendario]" displayFolder="" count="0" unbalanced="0"/>
    <cacheHierarchy uniqueName="[Calendario].[Semestre Do Ano]" caption="Semestre Do Ano" attribute="1" time="1" defaultMemberUniqueName="[Calendario].[Semestre Do Ano].[All]" allUniqueName="[Calendario].[Semestre Do Ano].[All]" dimensionUniqueName="[Calendario]" displayFolder="" count="0" unbalanced="0"/>
    <cacheHierarchy uniqueName="[Calendario].[Trimestre]" caption="Trimestre" attribute="1" time="1" defaultMemberUniqueName="[Calendario].[Trimestre].[All]" allUniqueName="[Calendario].[Trimestre].[All]" dimensionUniqueName="[Calendario]" displayFolder="" count="0" unbalanced="0"/>
    <cacheHierarchy uniqueName="[Calendario].[Trimestre Do Ano]" caption="Trimestre Do Ano" attribute="1" time="1" defaultMemberUniqueName="[Calendario].[Trimestre Do Ano].[All]" allUniqueName="[Calendario].[Trimestre Do Ano].[All]" dimensionUniqueName="[Calendario]" displayFolder="" count="0" unbalanced="0"/>
    <cacheHierarchy uniqueName="[Calendario].[Trimestre Do Semestre]" caption="Trimestre Do Semestre" attribute="1" time="1" defaultMemberUniqueName="[Calendario].[Trimestre Do Semestre].[All]" allUniqueName="[Calendario].[Trimestre Do Semestre].[All]" dimensionUniqueName="[Calendario]" displayFolder="" count="0" unbalanced="0"/>
    <cacheHierarchy uniqueName="[Cargas].[CARGA]" caption="CARGA" attribute="1" keyAttribute="1" defaultMemberUniqueName="[Cargas].[CARGA].[All]" allUniqueName="[Cargas].[CARGA].[All]" dimensionUniqueName="[Cargas]" displayFolder="" count="0" unbalanced="0"/>
    <cacheHierarchy uniqueName="[Categorias 1].[CATEGORIA1]" caption="CATEGORIA1" attribute="1" keyAttribute="1" defaultMemberUniqueName="[Categorias 1].[CATEGORIA1].[All]" allUniqueName="[Categorias 1].[CATEGORIA1].[All]" dimensionUniqueName="[Categorias 1]" displayFolder="" count="0" unbalanced="0"/>
    <cacheHierarchy uniqueName="[Categorias 2].[CATEGORIA2]" caption="CATEGORIA2" attribute="1" keyAttribute="1" defaultMemberUniqueName="[Categorias 2].[CATEGORIA2].[All]" allUniqueName="[Categorias 2].[CATEGORIA2].[All]" dimensionUniqueName="[Categorias 2]" displayFolder="" count="0" unbalanced="0"/>
    <cacheHierarchy uniqueName="[Gráfico].[GRAFICO]" caption="GRAFICO" attribute="1" keyAttribute="1" defaultMemberUniqueName="[Gráfico].[GRAFICO].[All]" allUniqueName="[Gráfico].[GRAFICO].[All]" dimensionUniqueName="[Gráfico]" displayFolder="" count="0" unbalanced="0"/>
    <cacheHierarchy uniqueName="[Marca-Armazens].[CODIGO DESCRICAO]" caption="CODIGO DESCRICAO" attribute="1" defaultMemberUniqueName="[Marca-Armazens].[CODIGO DESCRICAO].[All]" allUniqueName="[Marca-Armazens].[CODIGO DESCRICAO].[All]" dimensionUniqueName="[Marca-Armazens]" displayFolder="" count="0" unbalanced="0"/>
    <cacheHierarchy uniqueName="[Marca-Armazens].[DESCRICAO]" caption="DESCRICAO" attribute="1" defaultMemberUniqueName="[Marca-Armazens].[DESCRICAO].[All]" allUniqueName="[Marca-Armazens].[DESCRICAO].[All]" dimensionUniqueName="[Marca-Armazens]" displayFolder="" count="0" unbalanced="0"/>
    <cacheHierarchy uniqueName="[Marca-Armazens].[DESCRICAO CODIGO]" caption="DESCRICAO CODIGO" attribute="1" defaultMemberUniqueName="[Marca-Armazens].[DESCRICAO CODIGO].[All]" allUniqueName="[Marca-Armazens].[DESCRICAO CODIGO].[All]" dimensionUniqueName="[Marca-Armazens]" displayFolder="" count="0" unbalanced="0"/>
    <cacheHierarchy uniqueName="[Marca-Armazens].[LOCAL]" caption="LOCAL" attribute="1" keyAttribute="1" defaultMemberUniqueName="[Marca-Armazens].[LOCAL].[All]" allUniqueName="[Marca-Armazens].[LOCAL].[All]" dimensionUniqueName="[Marca-Armazens]" displayFolder="" count="0" unbalanced="0"/>
    <cacheHierarchy uniqueName="[Marca-Campanhas].[CAMPANHA]" caption="CAMPANHA" attribute="1" keyAttribute="1" defaultMemberUniqueName="[Marca-Campanhas].[CAMPANHA].[All]" allUniqueName="[Marca-Campanhas].[CAMPANHA].[All]" dimensionUniqueName="[Marca-Campanhas]" displayFolder="" count="0" unbalanced="0"/>
    <cacheHierarchy uniqueName="[Marca-Canais].[CANAL]" caption="CANAL" attribute="1" keyAttribute="1" defaultMemberUniqueName="[Marca-Canais].[CANAL].[All]" allUniqueName="[Marca-Canais].[CANAL].[All]" dimensionUniqueName="[Marca-Canais]" displayFolder="" count="0" unbalanced="0"/>
    <cacheHierarchy uniqueName="[Marca-Canais].[DESCRICAO]" caption="DESCRICAO" attribute="1" defaultMemberUniqueName="[Marca-Canais].[DESCRICAO].[All]" allUniqueName="[Marca-Canais].[DESCRICAO].[All]" dimensionUniqueName="[Marca-Canais]" displayFolder="" count="0" unbalanced="0"/>
    <cacheHierarchy uniqueName="[Marca-Categorias].[CATEGORIA]" caption="CATEGORIA" attribute="1" keyAttribute="1" defaultMemberUniqueName="[Marca-Categorias].[CATEGORIA].[All]" allUniqueName="[Marca-Categorias].[CATEGORIA].[All]" dimensionUniqueName="[Marca-Categorias]" displayFolder="" count="0" unbalanced="0"/>
    <cacheHierarchy uniqueName="[Marca-Categorias].[DESCCATEGORIA]" caption="DESCCATEGORIA" attribute="1" defaultMemberUniqueName="[Marca-Categorias].[DESCCATEGORIA].[All]" allUniqueName="[Marca-Categorias].[DESCCATEGORIA].[All]" dimensionUniqueName="[Marca-Categorias]" displayFolder="" count="0" unbalanced="0"/>
    <cacheHierarchy uniqueName="[Marca-Categorias].[DESCCATEGORIACOD]" caption="DESCCATEGORIACOD" attribute="1" defaultMemberUniqueName="[Marca-Categorias].[DESCCATEGORIACOD].[All]" allUniqueName="[Marca-Categorias].[DESCCATEGORIACOD].[All]" dimensionUniqueName="[Marca-Categorias]" displayFolder="" count="0" unbalanced="0"/>
    <cacheHierarchy uniqueName="[Marca-Cidades].[CODIGOIBGE]" caption="CODIGOIBGE" attribute="1" defaultMemberUniqueName="[Marca-Cidades].[CODIGOIBGE].[All]" allUniqueName="[Marca-Cidades].[CODIGOIBGE].[All]" dimensionUniqueName="[Marca-Cidades]" displayFolder="" count="0" unbalanced="0"/>
    <cacheHierarchy uniqueName="[Marca-Cidades].[CODMUNICIPIO]" caption="CODMUNICIPIO" attribute="1" keyAttribute="1" defaultMemberUniqueName="[Marca-Cidades].[CODMUNICIPIO].[All]" allUniqueName="[Marca-Cidades].[CODMUNICIPIO].[All]" dimensionUniqueName="[Marca-Cidades]" displayFolder="" count="0" unbalanced="0"/>
    <cacheHierarchy uniqueName="[Marca-Cidades].[MESOREGIAO]" caption="MESOREGIAO" attribute="1" defaultMemberUniqueName="[Marca-Cidades].[MESOREGIAO].[All]" allUniqueName="[Marca-Cidades].[MESOREGIAO].[All]" dimensionUniqueName="[Marca-Cidades]" displayFolder="" count="0" unbalanced="0"/>
    <cacheHierarchy uniqueName="[Marca-Cidades].[MICROREGIAO]" caption="MICROREGIAO" attribute="1" defaultMemberUniqueName="[Marca-Cidades].[MICROREGIAO].[All]" allUniqueName="[Marca-Cidades].[MICROREGIAO].[All]" dimensionUniqueName="[Marca-Cidades]" displayFolder="" count="0" unbalanced="0"/>
    <cacheHierarchy uniqueName="[Marca-Cidades].[MUNICIPIO]" caption="MUNICIPIO" attribute="1" defaultMemberUniqueName="[Marca-Cidades].[MUNICIPIO].[All]" allUniqueName="[Marca-Cidades].[MUNICIPIO].[All]" dimensionUniqueName="[Marca-Cidades]" displayFolder="" count="0" unbalanced="0"/>
    <cacheHierarchy uniqueName="[Marca-Cidades].[REGIAO]" caption="REGIAO" attribute="1" defaultMemberUniqueName="[Marca-Cidades].[REGIAO].[All]" allUniqueName="[Marca-Cidades].[REGIAO].[All]" dimensionUniqueName="[Marca-Cidades]" displayFolder="" count="0" unbalanced="0"/>
    <cacheHierarchy uniqueName="[Marca-Cidades].[UF]" caption="UF" attribute="1" defaultMemberUniqueName="[Marca-Cidades].[UF].[All]" allUniqueName="[Marca-Cidades].[UF].[All]" dimensionUniqueName="[Marca-Cidades]" displayFolder="" count="0" unbalanced="0"/>
    <cacheHierarchy uniqueName="[Marca-Cidades].[UFMUNICIPIO]" caption="UFMUNICIPIO" attribute="1" defaultMemberUniqueName="[Marca-Cidades].[UFMUNICIPIO].[All]" allUniqueName="[Marca-Cidades].[UFMUNICIPIO].[All]" dimensionUniqueName="[Marca-Cidades]" displayFolder="" count="0" unbalanced="0"/>
    <cacheHierarchy uniqueName="[Marca-Clientes].[CANAL]" caption="CANAL" attribute="1" defaultMemberUniqueName="[Marca-Clientes].[CANAL].[All]" allUniqueName="[Marca-Clientes].[CANAL].[All]" dimensionUniqueName="[Marca-Clientes]" displayFolder="" count="0" unbalanced="0"/>
    <cacheHierarchy uniqueName="[Marca-Clientes].[CODIGO]" caption="CODIGO" attribute="1" keyAttribute="1" defaultMemberUniqueName="[Marca-Clientes].[CODIGO].[All]" allUniqueName="[Marca-Clientes].[CODIGO].[All]" dimensionUniqueName="[Marca-Clientes]" displayFolder="" count="0" unbalanced="0"/>
    <cacheHierarchy uniqueName="[Marca-Clientes].[CODLOJA]" caption="CODLOJA" attribute="1" defaultMemberUniqueName="[Marca-Clientes].[CODLOJA].[All]" allUniqueName="[Marca-Clientes].[CODLOJA].[All]" dimensionUniqueName="[Marca-Clientes]" displayFolder="" count="0" unbalanced="0"/>
    <cacheHierarchy uniqueName="[Marca-Clientes].[CODMUNICIPIO]" caption="CODMUNICIPIO" attribute="1" defaultMemberUniqueName="[Marca-Clientes].[CODMUNICIPIO].[All]" allUniqueName="[Marca-Clientes].[CODMUNICIPIO].[All]" dimensionUniqueName="[Marca-Clientes]" displayFolder="" count="0" unbalanced="0"/>
    <cacheHierarchy uniqueName="[Marca-Clientes].[CODRAZAO]" caption="CODRAZAO" attribute="1" defaultMemberUniqueName="[Marca-Clientes].[CODRAZAO].[All]" allUniqueName="[Marca-Clientes].[CODRAZAO].[All]" dimensionUniqueName="[Marca-Clientes]" displayFolder="" count="0" unbalanced="0"/>
    <cacheHierarchy uniqueName="[Marca-Clientes].[Latitude]" caption="Latitude" attribute="1" defaultMemberUniqueName="[Marca-Clientes].[Latitude].[All]" allUniqueName="[Marca-Clientes].[Latitude].[All]" dimensionUniqueName="[Marca-Clientes]" displayFolder="" count="0" unbalanced="0"/>
    <cacheHierarchy uniqueName="[Marca-Clientes].[Longitude]" caption="Longitude" attribute="1" defaultMemberUniqueName="[Marca-Clientes].[Longitude].[All]" allUniqueName="[Marca-Clientes].[Longitude].[All]" dimensionUniqueName="[Marca-Clientes]" displayFolder="" count="0" unbalanced="0"/>
    <cacheHierarchy uniqueName="[Marca-Clientes].[PAIS]" caption="PAIS" attribute="1" defaultMemberUniqueName="[Marca-Clientes].[PAIS].[All]" allUniqueName="[Marca-Clientes].[PAIS].[All]" dimensionUniqueName="[Marca-Clientes]" displayFolder="" count="0" unbalanced="0"/>
    <cacheHierarchy uniqueName="[Marca-Clientes].[RAZAO]" caption="RAZAO" attribute="1" defaultMemberUniqueName="[Marca-Clientes].[RAZAO].[All]" allUniqueName="[Marca-Clientes].[RAZAO].[All]" dimensionUniqueName="[Marca-Clientes]" displayFolder="" count="0" unbalanced="0"/>
    <cacheHierarchy uniqueName="[Marca-Clientes].[RAZAOCOD]" caption="RAZAOCOD" attribute="1" defaultMemberUniqueName="[Marca-Clientes].[RAZAOCOD].[All]" allUniqueName="[Marca-Clientes].[RAZAOCOD].[All]" dimensionUniqueName="[Marca-Clientes]" displayFolder="" count="0" unbalanced="0"/>
    <cacheHierarchy uniqueName="[Marca-Clientes].[REDE]" caption="REDE" attribute="1" defaultMemberUniqueName="[Marca-Clientes].[REDE].[All]" allUniqueName="[Marca-Clientes].[REDE].[All]" dimensionUniqueName="[Marca-Clientes]" displayFolder="" count="0" unbalanced="0"/>
    <cacheHierarchy uniqueName="[Marca-Clientes].[REGIAO]" caption="REGIAO" attribute="1" defaultMemberUniqueName="[Marca-Clientes].[REGIAO].[All]" allUniqueName="[Marca-Clientes].[REGIAO].[All]" dimensionUniqueName="[Marca-Clientes]" displayFolder="" count="0" unbalanced="0"/>
    <cacheHierarchy uniqueName="[Marca-Clientes].[SEGMENTO]" caption="SEGMENTO" attribute="1" defaultMemberUniqueName="[Marca-Clientes].[SEGMENTO].[All]" allUniqueName="[Marca-Clientes].[SEGMENTO].[All]" dimensionUniqueName="[Marca-Clientes]" displayFolder="" count="0" unbalanced="0"/>
    <cacheHierarchy uniqueName="[Marca-Clientes].[UF]" caption="UF" attribute="1" defaultMemberUniqueName="[Marca-Clientes].[UF].[All]" allUniqueName="[Marca-Clientes].[UF].[All]" dimensionUniqueName="[Marca-Clientes]" displayFolder="" count="0" unbalanced="0"/>
    <cacheHierarchy uniqueName="[Marca-Estados].[CODIGOIGBEUF]" caption="CODIGOIGBEUF" attribute="1" defaultMemberUniqueName="[Marca-Estados].[CODIGOIGBEUF].[All]" allUniqueName="[Marca-Estados].[CODIGOIGBEUF].[All]" dimensionUniqueName="[Marca-Estados]" displayFolder="" count="0" unbalanced="0"/>
    <cacheHierarchy uniqueName="[Marca-Estados].[ESTADO]" caption="ESTADO" attribute="1" defaultMemberUniqueName="[Marca-Estados].[ESTADO].[All]" allUniqueName="[Marca-Estados].[ESTADO].[All]" dimensionUniqueName="[Marca-Estados]" displayFolder="" count="0" unbalanced="0"/>
    <cacheHierarchy uniqueName="[Marca-Estados].[UF]" caption="UF" attribute="1" keyAttribute="1" defaultMemberUniqueName="[Marca-Estados].[UF].[All]" allUniqueName="[Marca-Estados].[UF].[All]" dimensionUniqueName="[Marca-Estados]" displayFolder="" count="0" unbalanced="0"/>
    <cacheHierarchy uniqueName="[Marca-Estoques Fechamento].[FILIAL]" caption="FILIAL" attribute="1" keyAttribute="1" defaultMemberUniqueName="[Marca-Estoques Fechamento].[FILIAL].[All]" allUniqueName="[Marca-Estoques Fechamento].[FILIAL].[All]" dimensionUniqueName="[Marca-Estoques Fechamento]" displayFolder="" count="0" unbalanced="0"/>
    <cacheHierarchy uniqueName="[Marca-Filiais].[FILIAL]" caption="FILIAL" attribute="1" keyAttribute="1" defaultMemberUniqueName="[Marca-Filiais].[FILIAL].[All]" allUniqueName="[Marca-Filiais].[FILIAL].[All]" dimensionUniqueName="[Marca-Filiais]" displayFolder="" count="0" unbalanced="0"/>
    <cacheHierarchy uniqueName="[Marca-Filiais].[FILIAL NOME]" caption="FILIAL NOME" attribute="1" defaultMemberUniqueName="[Marca-Filiais].[FILIAL NOME].[All]" allUniqueName="[Marca-Filiais].[FILIAL NOME].[All]" dimensionUniqueName="[Marca-Filiais]" displayFolder="" count="0" unbalanced="0"/>
    <cacheHierarchy uniqueName="[Marca-Filiais].[NOME]" caption="NOME" attribute="1" defaultMemberUniqueName="[Marca-Filiais].[NOME].[All]" allUniqueName="[Marca-Filiais].[NOME].[All]" dimensionUniqueName="[Marca-Filiais]" displayFolder="" count="0" unbalanced="0"/>
    <cacheHierarchy uniqueName="[Marca-Filiais].[NOME FILIAL]" caption="NOME FILIAL" attribute="1" defaultMemberUniqueName="[Marca-Filiais].[NOME FILIAL].[All]" allUniqueName="[Marca-Filiais].[NOME FILIAL].[All]" dimensionUniqueName="[Marca-Filiais]" displayFolder="" count="0" unbalanced="0"/>
    <cacheHierarchy uniqueName="[Marca-Formatos].[FORMATO]" caption="FORMATO" attribute="1" keyAttribute="1" defaultMemberUniqueName="[Marca-Formatos].[FORMATO].[All]" allUniqueName="[Marca-Formatos].[FORMATO].[All]" dimensionUniqueName="[Marca-Formatos]" displayFolder="" count="0" unbalanced="0"/>
    <cacheHierarchy uniqueName="[Marca-Gerentes].[GERENTE]" caption="GERENTE" attribute="1" keyAttribute="1" defaultMemberUniqueName="[Marca-Gerentes].[GERENTE].[All]" allUniqueName="[Marca-Gerentes].[GERENTE].[All]" dimensionUniqueName="[Marca-Gerentes]" displayFolder="" count="2" unbalanced="0">
      <fieldsUsage count="2">
        <fieldUsage x="-1"/>
        <fieldUsage x="2"/>
      </fieldsUsage>
    </cacheHierarchy>
    <cacheHierarchy uniqueName="[Marca-Gerentes].[NOME]" caption="NOME" attribute="1" defaultMemberUniqueName="[Marca-Gerentes].[NOME].[All]" allUniqueName="[Marca-Gerentes].[NOME].[All]" dimensionUniqueName="[Marca-Gerentes]" displayFolder="" count="0" unbalanced="0"/>
    <cacheHierarchy uniqueName="[Marca-GerNacionais].[GERNACIONAL]" caption="GERNACIONAL" attribute="1" keyAttribute="1" defaultMemberUniqueName="[Marca-GerNacionais].[GERNACIONAL].[All]" allUniqueName="[Marca-GerNacionais].[GERNACIONAL].[All]" dimensionUniqueName="[Marca-GerNacionais]" displayFolder="" count="0" unbalanced="0"/>
    <cacheHierarchy uniqueName="[Marca-GerNacionais].[GERNACNOME]" caption="GERNACNOME" attribute="1" defaultMemberUniqueName="[Marca-GerNacionais].[GERNACNOME].[All]" allUniqueName="[Marca-GerNacionais].[GERNACNOME].[All]" dimensionUniqueName="[Marca-GerNacionais]" displayFolder="" count="0" unbalanced="0"/>
    <cacheHierarchy uniqueName="[Marca-GruposProduto].[DESCRICAO]" caption="DESCRICAO" attribute="1" defaultMemberUniqueName="[Marca-GruposProduto].[DESCRICAO].[All]" allUniqueName="[Marca-GruposProduto].[DESCRICAO].[All]" dimensionUniqueName="[Marca-GruposProduto]" displayFolder="" count="0" unbalanced="0"/>
    <cacheHierarchy uniqueName="[Marca-GruposProduto].[GRUPO]" caption="GRUPO" attribute="1" keyAttribute="1" defaultMemberUniqueName="[Marca-GruposProduto].[GRUPO].[All]" allUniqueName="[Marca-GruposProduto].[GRUPO].[All]" dimensionUniqueName="[Marca-GruposProduto]" displayFolder="" count="0" unbalanced="0"/>
    <cacheHierarchy uniqueName="[Marca-Marcas].[CODIGO]" caption="CODIGO" attribute="1" keyAttribute="1" defaultMemberUniqueName="[Marca-Marcas].[CODIGO].[All]" allUniqueName="[Marca-Marcas].[CODIGO].[All]" dimensionUniqueName="[Marca-Marcas]" displayFolder="" count="0" unbalanced="0"/>
    <cacheHierarchy uniqueName="[Marca-Marcas].[MARCA]" caption="MARCA" attribute="1" defaultMemberUniqueName="[Marca-Marcas].[MARCA].[All]" allUniqueName="[Marca-Marcas].[MARCA].[All]" dimensionUniqueName="[Marca-Marcas]" displayFolder="" count="0" unbalanced="0"/>
    <cacheHierarchy uniqueName="[Marca-Marcas].[UNIDADE]" caption="UNIDADE" attribute="1" defaultMemberUniqueName="[Marca-Marcas].[UNIDADE].[All]" allUniqueName="[Marca-Marcas].[UNIDADE].[All]" dimensionUniqueName="[Marca-Marcas]" displayFolder="" count="0" unbalanced="0"/>
    <cacheHierarchy uniqueName="[Marca-Marketplace].[MARKETPLACE]" caption="MARKETPLACE" attribute="1" keyAttribute="1" defaultMemberUniqueName="[Marca-Marketplace].[MARKETPLACE].[All]" allUniqueName="[Marca-Marketplace].[MARKETPLACE].[All]" dimensionUniqueName="[Marca-Marketplace]" displayFolder="" count="0" unbalanced="0"/>
    <cacheHierarchy uniqueName="[Marca-Paises].[NOMEPAIS]" caption="NOMEPAIS" attribute="1" defaultMemberUniqueName="[Marca-Paises].[NOMEPAIS].[All]" allUniqueName="[Marca-Paises].[NOMEPAIS].[All]" dimensionUniqueName="[Marca-Paises]" displayFolder="" count="0" unbalanced="0"/>
    <cacheHierarchy uniqueName="[Marca-Paises].[NOMEPAISCOD]" caption="NOMEPAISCOD" attribute="1" defaultMemberUniqueName="[Marca-Paises].[NOMEPAISCOD].[All]" allUniqueName="[Marca-Paises].[NOMEPAISCOD].[All]" dimensionUniqueName="[Marca-Paises]" displayFolder="" count="0" unbalanced="0"/>
    <cacheHierarchy uniqueName="[Marca-Paises].[PAIS]" caption="PAIS" attribute="1" keyAttribute="1" defaultMemberUniqueName="[Marca-Paises].[PAIS].[All]" allUniqueName="[Marca-Paises].[PAIS].[All]" dimensionUniqueName="[Marca-Paises]" displayFolder="" count="0" unbalanced="0"/>
    <cacheHierarchy uniqueName="[Marca-Produtos].[CATEGORIA1]" caption="CATEGORIA1" attribute="1" defaultMemberUniqueName="[Marca-Produtos].[CATEGORIA1].[All]" allUniqueName="[Marca-Produtos].[CATEGORIA1].[All]" dimensionUniqueName="[Marca-Produtos]" displayFolder="" count="0" unbalanced="0"/>
    <cacheHierarchy uniqueName="[Marca-Produtos].[CATEGORIA2]" caption="CATEGORIA2" attribute="1" defaultMemberUniqueName="[Marca-Produtos].[CATEGORIA2].[All]" allUniqueName="[Marca-Produtos].[CATEGORIA2].[All]" dimensionUniqueName="[Marca-Produtos]" displayFolder="" count="0" unbalanced="0"/>
    <cacheHierarchy uniqueName="[Marca-Produtos].[CODIGO]" caption="CODIGO" attribute="1" keyAttribute="1" defaultMemberUniqueName="[Marca-Produtos].[CODIGO].[All]" allUniqueName="[Marca-Produtos].[CODIGO].[All]" dimensionUniqueName="[Marca-Produtos]" displayFolder="" count="2" unbalanced="0">
      <fieldsUsage count="2">
        <fieldUsage x="-1"/>
        <fieldUsage x="4"/>
      </fieldsUsage>
    </cacheHierarchy>
    <cacheHierarchy uniqueName="[Marca-Produtos].[DESCRICAO]" caption="DESCRICAO" attribute="1" defaultMemberUniqueName="[Marca-Produtos].[DESCRICAO].[All]" allUniqueName="[Marca-Produtos].[DESCRICAO].[All]" dimensionUniqueName="[Marca-Produtos]" displayFolder="" count="2" unbalanced="0">
      <fieldsUsage count="2">
        <fieldUsage x="-1"/>
        <fieldUsage x="21"/>
      </fieldsUsage>
    </cacheHierarchy>
    <cacheHierarchy uniqueName="[Marca-Produtos].[DESCRICAOCOD]" caption="DESCRICAOCOD" attribute="1" defaultMemberUniqueName="[Marca-Produtos].[DESCRICAOCOD].[All]" allUniqueName="[Marca-Produtos].[DESCRICAOCOD].[All]" dimensionUniqueName="[Marca-Produtos]" displayFolder="" count="0" unbalanced="0"/>
    <cacheHierarchy uniqueName="[Marca-Produtos].[FAMILIA]" caption="FAMILIA" attribute="1" defaultMemberUniqueName="[Marca-Produtos].[FAMILIA].[All]" allUniqueName="[Marca-Produtos].[FAMILIA].[All]" dimensionUniqueName="[Marca-Produtos]" displayFolder="" count="0" unbalanced="0"/>
    <cacheHierarchy uniqueName="[Marca-Produtos].[FORMATO]" caption="FORMATO" attribute="1" defaultMemberUniqueName="[Marca-Produtos].[FORMATO].[All]" allUniqueName="[Marca-Produtos].[FORMATO].[All]" dimensionUniqueName="[Marca-Produtos]" displayFolder="" count="0" unbalanced="0"/>
    <cacheHierarchy uniqueName="[Marca-Produtos].[GRAFICO]" caption="GRAFICO" attribute="1" defaultMemberUniqueName="[Marca-Produtos].[GRAFICO].[All]" allUniqueName="[Marca-Produtos].[GRAFICO].[All]" dimensionUniqueName="[Marca-Produtos]" displayFolder="" count="0" unbalanced="0"/>
    <cacheHierarchy uniqueName="[Marca-Produtos].[GRUPO]" caption="GRUPO" attribute="1" defaultMemberUniqueName="[Marca-Produtos].[GRUPO].[All]" allUniqueName="[Marca-Produtos].[GRUPO].[All]" dimensionUniqueName="[Marca-Produtos]" displayFolder="" count="0" unbalanced="0"/>
    <cacheHierarchy uniqueName="[Marca-Produtos].[MARCA]" caption="MARCA" attribute="1" defaultMemberUniqueName="[Marca-Produtos].[MARCA].[All]" allUniqueName="[Marca-Produtos].[MARCA].[All]" dimensionUniqueName="[Marca-Produtos]" displayFolder="" count="0" unbalanced="0"/>
    <cacheHierarchy uniqueName="[Marca-Produtos].[PORTFOLIO]" caption="PORTFOLIO" attribute="1" defaultMemberUniqueName="[Marca-Produtos].[PORTFOLIO].[All]" allUniqueName="[Marca-Produtos].[PORTFOLIO].[All]" dimensionUniqueName="[Marca-Produtos]" displayFolder="" count="0" unbalanced="0"/>
    <cacheHierarchy uniqueName="[Marca-Produtos].[SUBCATEGORIA]" caption="SUBCATEGORIA" attribute="1" defaultMemberUniqueName="[Marca-Produtos].[SUBCATEGORIA].[All]" allUniqueName="[Marca-Produtos].[SUBCATEGORIA].[All]" dimensionUniqueName="[Marca-Produtos]" displayFolder="" count="0" unbalanced="0"/>
    <cacheHierarchy uniqueName="[Marca-Produtos].[SUBMARCA]" caption="SUBMARCA" attribute="1" defaultMemberUniqueName="[Marca-Produtos].[SUBMARCA].[All]" allUniqueName="[Marca-Produtos].[SUBMARCA].[All]" dimensionUniqueName="[Marca-Produtos]" displayFolder="" count="0" unbalanced="0"/>
    <cacheHierarchy uniqueName="[Marca-Produtos].[TIPO]" caption="TIPO" attribute="1" defaultMemberUniqueName="[Marca-Produtos].[TIPO].[All]" allUniqueName="[Marca-Produtos].[TIPO].[All]" dimensionUniqueName="[Marca-Produtos]" displayFolder="" count="0" unbalanced="0"/>
    <cacheHierarchy uniqueName="[Marca-Produtos].[TIPOSABOR]" caption="TIPOSABOR" attribute="1" defaultMemberUniqueName="[Marca-Produtos].[TIPOSABOR].[All]" allUniqueName="[Marca-Produtos].[TIPOSABOR].[All]" dimensionUniqueName="[Marca-Produtos]" displayFolder="" count="0" unbalanced="0"/>
    <cacheHierarchy uniqueName="[Marca-Produtos].[UNIDADEZDA]" caption="UNIDADEZDA" attribute="1" defaultMemberUniqueName="[Marca-Produtos].[UNIDADEZDA].[All]" allUniqueName="[Marca-Produtos].[UNIDADEZDA].[All]" dimensionUniqueName="[Marca-Produtos]" displayFolder="" count="0" unbalanced="0"/>
    <cacheHierarchy uniqueName="[Marca-Redes].[CODIGO]" caption="CODIGO" attribute="1" keyAttribute="1" defaultMemberUniqueName="[Marca-Redes].[CODIGO].[All]" allUniqueName="[Marca-Redes].[CODIGO].[All]" dimensionUniqueName="[Marca-Redes]" displayFolder="" count="0" unbalanced="0"/>
    <cacheHierarchy uniqueName="[Marca-Redes].[REDE]" caption="REDE" attribute="1" defaultMemberUniqueName="[Marca-Redes].[REDE].[All]" allUniqueName="[Marca-Redes].[REDE].[All]" dimensionUniqueName="[Marca-Redes]" displayFolder="" count="0" unbalanced="0"/>
    <cacheHierarchy uniqueName="[Marca-Redes].[REDECOD]" caption="REDECOD" attribute="1" defaultMemberUniqueName="[Marca-Redes].[REDECOD].[All]" allUniqueName="[Marca-Redes].[REDECOD].[All]" dimensionUniqueName="[Marca-Redes]" displayFolder="" count="0" unbalanced="0"/>
    <cacheHierarchy uniqueName="[Marca-Segmentos].[DESCRICAOSEGMENTO]" caption="DESCRICAOSEGMENTO" attribute="1" defaultMemberUniqueName="[Marca-Segmentos].[DESCRICAOSEGMENTO].[All]" allUniqueName="[Marca-Segmentos].[DESCRICAOSEGMENTO].[All]" dimensionUniqueName="[Marca-Segmentos]" displayFolder="" count="0" unbalanced="0"/>
    <cacheHierarchy uniqueName="[Marca-Segmentos].[SEGMENTO]" caption="SEGMENTO" attribute="1" keyAttribute="1" defaultMemberUniqueName="[Marca-Segmentos].[SEGMENTO].[All]" allUniqueName="[Marca-Segmentos].[SEGMENTO].[All]" dimensionUniqueName="[Marca-Segmentos]" displayFolder="" count="0" unbalanced="0"/>
    <cacheHierarchy uniqueName="[Marca-Tipos De Carteira].[DESCRICAO]" caption="DESCRICAO" attribute="1" defaultMemberUniqueName="[Marca-Tipos De Carteira].[DESCRICAO].[All]" allUniqueName="[Marca-Tipos De Carteira].[DESCRICAO].[All]" dimensionUniqueName="[Marca-Tipos De Carteira]" displayFolder="" count="0" unbalanced="0"/>
    <cacheHierarchy uniqueName="[Marca-Tipos De Carteira].[TPCART]" caption="TPCART" attribute="1" keyAttribute="1" defaultMemberUniqueName="[Marca-Tipos De Carteira].[TPCART].[All]" allUniqueName="[Marca-Tipos De Carteira].[TPCART].[All]" dimensionUniqueName="[Marca-Tipos De Carteira]" displayFolder="" count="0" unbalanced="0"/>
    <cacheHierarchy uniqueName="[Marca-Tipos De Frete].[TPFRT]" caption="TPFRT" attribute="1" keyAttribute="1" defaultMemberUniqueName="[Marca-Tipos De Frete].[TPFRT].[All]" allUniqueName="[Marca-Tipos De Frete].[TPFRT].[All]" dimensionUniqueName="[Marca-Tipos De Frete]" displayFolder="" count="0" unbalanced="0"/>
    <cacheHierarchy uniqueName="[Marca-Tipos De Frete].[TPFRTDESCRICAO]" caption="TPFRTDESCRICAO" attribute="1" defaultMemberUniqueName="[Marca-Tipos De Frete].[TPFRTDESCRICAO].[All]" allUniqueName="[Marca-Tipos De Frete].[TPFRTDESCRICAO].[All]" dimensionUniqueName="[Marca-Tipos De Frete]" displayFolder="" count="0" unbalanced="0"/>
    <cacheHierarchy uniqueName="[Marca-TiposLancamento].[DESCRICAO]" caption="DESCRICAO" attribute="1" defaultMemberUniqueName="[Marca-TiposLancamento].[DESCRICAO].[All]" allUniqueName="[Marca-TiposLancamento].[DESCRICAO].[All]" dimensionUniqueName="[Marca-TiposLancamento]" displayFolder="" count="0" unbalanced="0"/>
    <cacheHierarchy uniqueName="[Marca-TiposLancamento].[TIPO]" caption="TIPO" attribute="1" keyAttribute="1" defaultMemberUniqueName="[Marca-TiposLancamento].[TIPO].[All]" allUniqueName="[Marca-TiposLancamento].[TIPO].[All]" dimensionUniqueName="[Marca-TiposLancamento]" displayFolder="" count="0" unbalanced="0"/>
    <cacheHierarchy uniqueName="[Marca-TiposProduto].[DESCRICAO]" caption="DESCRICAO" attribute="1" defaultMemberUniqueName="[Marca-TiposProduto].[DESCRICAO].[All]" allUniqueName="[Marca-TiposProduto].[DESCRICAO].[All]" dimensionUniqueName="[Marca-TiposProduto]" displayFolder="" count="0" unbalanced="0"/>
    <cacheHierarchy uniqueName="[Marca-TiposProduto].[TIPO]" caption="TIPO" attribute="1" keyAttribute="1" defaultMemberUniqueName="[Marca-TiposProduto].[TIPO].[All]" allUniqueName="[Marca-TiposProduto].[TIPO].[All]" dimensionUniqueName="[Marca-TiposProduto]" displayFolder="" count="0" unbalanced="0"/>
    <cacheHierarchy uniqueName="[Marca-Vendedores].[CODIGO]" caption="CODIGO" attribute="1" keyAttribute="1" defaultMemberUniqueName="[Marca-Vendedores].[CODIGO].[All]" allUniqueName="[Marca-Vendedores].[CODIGO].[All]" dimensionUniqueName="[Marca-Vendedores]" displayFolder="" count="0" unbalanced="0"/>
    <cacheHierarchy uniqueName="[Marca-Vendedores].[CODNOME]" caption="CODNOME" attribute="1" defaultMemberUniqueName="[Marca-Vendedores].[CODNOME].[All]" allUniqueName="[Marca-Vendedores].[CODNOME].[All]" dimensionUniqueName="[Marca-Vendedores]" displayFolder="" count="0" unbalanced="0"/>
    <cacheHierarchy uniqueName="[Marca-Vendedores].[NOME]" caption="NOME" attribute="1" defaultMemberUniqueName="[Marca-Vendedores].[NOME].[All]" allUniqueName="[Marca-Vendedores].[NOME].[All]" dimensionUniqueName="[Marca-Vendedores]" displayFolder="" count="0" unbalanced="0"/>
    <cacheHierarchy uniqueName="[Marca-Vendedores].[NOMECOD]" caption="NOMECOD" attribute="1" defaultMemberUniqueName="[Marca-Vendedores].[NOMECOD].[All]" allUniqueName="[Marca-Vendedores].[NOMECOD].[All]" dimensionUniqueName="[Marca-Vendedores]" displayFolder="" count="0" unbalanced="0"/>
    <cacheHierarchy uniqueName="[Mesorregião].[CODMESORREGIAO]" caption="CODMESORREGIAO" attribute="1" keyAttribute="1" defaultMemberUniqueName="[Mesorregião].[CODMESORREGIAO].[All]" allUniqueName="[Mesorregião].[CODMESORREGIAO].[All]" dimensionUniqueName="[Mesorregião]" displayFolder="" count="0" unbalanced="0"/>
    <cacheHierarchy uniqueName="[Mesorregião].[NOMEMESORREGIAO]" caption="NOMEMESORREGIAO" attribute="1" defaultMemberUniqueName="[Mesorregião].[NOMEMESORREGIAO].[All]" allUniqueName="[Mesorregião].[NOMEMESORREGIAO].[All]" dimensionUniqueName="[Mesorregião]" displayFolder="" count="0" unbalanced="0"/>
    <cacheHierarchy uniqueName="[Microrregião].[CODMICRORREGIAO]" caption="CODMICRORREGIAO" attribute="1" keyAttribute="1" defaultMemberUniqueName="[Microrregião].[CODMICRORREGIAO].[All]" allUniqueName="[Microrregião].[CODMICRORREGIAO].[All]" dimensionUniqueName="[Microrregião]" displayFolder="" count="0" unbalanced="0"/>
    <cacheHierarchy uniqueName="[Microrregião].[NOMEMICRORREGIAO]" caption="NOMEMICRORREGIAO" attribute="1" defaultMemberUniqueName="[Microrregião].[NOMEMICRORREGIAO].[All]" allUniqueName="[Microrregião].[NOMEMICRORREGIAO].[All]" dimensionUniqueName="[Microrregião]" displayFolder="" count="0" unbalanced="0"/>
    <cacheHierarchy uniqueName="[Motivos De Devolução].[DEV AREA]" caption="DEV AREA" attribute="1" defaultMemberUniqueName="[Motivos De Devolução].[DEV AREA].[All]" allUniqueName="[Motivos De Devolução].[DEV AREA].[All]" dimensionUniqueName="[Motivos De Devolução]" displayFolder="" count="0" unbalanced="0"/>
    <cacheHierarchy uniqueName="[Motivos De Devolução].[DEV CODIGO]" caption="DEV CODIGO" attribute="1" keyAttribute="1" defaultMemberUniqueName="[Motivos De Devolução].[DEV CODIGO].[All]" allUniqueName="[Motivos De Devolução].[DEV CODIGO].[All]" dimensionUniqueName="[Motivos De Devolução]" displayFolder="" count="0" unbalanced="0"/>
    <cacheHierarchy uniqueName="[Motivos De Devolução].[DEV MOTIVO]" caption="DEV MOTIVO" attribute="1" defaultMemberUniqueName="[Motivos De Devolução].[DEV MOTIVO].[All]" allUniqueName="[Motivos De Devolução].[DEV MOTIVO].[All]" dimensionUniqueName="[Motivos De Devolução]" displayFolder="" count="0" unbalanced="0"/>
    <cacheHierarchy uniqueName="[Notas Fiscais].[Hierarquia]" caption="Hierarquia" defaultMemberUniqueName="[Notas Fiscais].[Hierarquia].[All]" allUniqueName="[Notas Fiscais].[Hierarquia].[All]" dimensionUniqueName="[Notas Fiscais]" displayFolder="" count="3" unbalanced="0"/>
    <cacheHierarchy uniqueName="[Notas Fiscais].[NOTA]" caption="NOTA" attribute="1" defaultMemberUniqueName="[Notas Fiscais].[NOTA].[All]" allUniqueName="[Notas Fiscais].[NOTA].[All]" dimensionUniqueName="[Notas Fiscais]" displayFolder="" count="0" unbalanced="0"/>
    <cacheHierarchy uniqueName="[Notas Fiscais].[SERIE]" caption="SERIE" attribute="1" defaultMemberUniqueName="[Notas Fiscais].[SERIE].[All]" allUniqueName="[Notas Fiscais].[SERIE].[All]" dimensionUniqueName="[Notas Fiscais]" displayFolder="" count="0" unbalanced="0"/>
    <cacheHierarchy uniqueName="[Notas Fiscais].[SERIENOTA]" caption="SERIENOTA" attribute="1" keyAttribute="1" defaultMemberUniqueName="[Notas Fiscais].[SERIENOTA].[All]" allUniqueName="[Notas Fiscais].[SERIENOTA].[All]" dimensionUniqueName="[Notas Fiscais]" displayFolder="" count="0" unbalanced="0"/>
    <cacheHierarchy uniqueName="[Portfólio].[PORTFOLIO]" caption="PORTFOLIO" attribute="1" keyAttribute="1" defaultMemberUniqueName="[Portfólio].[PORTFOLIO].[All]" allUniqueName="[Portfólio].[PORTFOLIO].[All]" dimensionUniqueName="[Portfólio]" displayFolder="" count="0" unbalanced="0"/>
    <cacheHierarchy uniqueName="[Portfólio].[PORTFOLIODESC]" caption="PORTFOLIODESC" attribute="1" defaultMemberUniqueName="[Portfólio].[PORTFOLIODESC].[All]" allUniqueName="[Portfólio].[PORTFOLIODESC].[All]" dimensionUniqueName="[Portfólio]" displayFolder="" count="0" unbalanced="0"/>
    <cacheHierarchy uniqueName="[Portfólio].[PORTFOLIODESCCOD]" caption="PORTFOLIODESCCOD" attribute="1" defaultMemberUniqueName="[Portfólio].[PORTFOLIODESCCOD].[All]" allUniqueName="[Portfólio].[PORTFOLIODESCCOD].[All]" dimensionUniqueName="[Portfólio]" displayFolder="" count="0" unbalanced="0"/>
    <cacheHierarchy uniqueName="[Produtos Agrupado].[CODIGO]" caption="CODIGO" attribute="1" keyAttribute="1" defaultMemberUniqueName="[Produtos Agrupado].[CODIGO].[All]" allUniqueName="[Produtos Agrupado].[CODIGO].[All]" dimensionUniqueName="[Produtos Agrupado]" displayFolder="" count="0" unbalanced="0"/>
    <cacheHierarchy uniqueName="[Produtos Agrupado].[DESCRICAO]" caption="DESCRICAO" attribute="1" defaultMemberUniqueName="[Produtos Agrupado].[DESCRICAO].[All]" allUniqueName="[Produtos Agrupado].[DESCRICAO].[All]" dimensionUniqueName="[Produtos Agrupado]" displayFolder="" count="0" unbalanced="0"/>
    <cacheHierarchy uniqueName="[Produtos Agrupado].[DESCRICAOCOD]" caption="DESCRICAOCOD" attribute="1" defaultMemberUniqueName="[Produtos Agrupado].[DESCRICAOCOD].[All]" allUniqueName="[Produtos Agrupado].[DESCRICAOCOD].[All]" dimensionUniqueName="[Produtos Agrupado]" displayFolder="" count="0" unbalanced="0"/>
    <cacheHierarchy uniqueName="[Promotores].[NOMEPROMOTOR]" caption="NOMEPROMOTOR" attribute="1" defaultMemberUniqueName="[Promotores].[NOMEPROMOTOR].[All]" allUniqueName="[Promotores].[NOMEPROMOTOR].[All]" dimensionUniqueName="[Promotores]" displayFolder="" count="0" unbalanced="0"/>
    <cacheHierarchy uniqueName="[Promotores].[PROMOTOR]" caption="PROMOTOR" attribute="1" keyAttribute="1" defaultMemberUniqueName="[Promotores].[PROMOTOR].[All]" allUniqueName="[Promotores].[PROMOTOR].[All]" dimensionUniqueName="[Promotores]" displayFolder="" count="0" unbalanced="0"/>
    <cacheHierarchy uniqueName="[Promotores].[PROMOTORCODIGONOME]" caption="PROMOTORCODIGONOME" attribute="1" defaultMemberUniqueName="[Promotores].[PROMOTORCODIGONOME].[All]" allUniqueName="[Promotores].[PROMOTORCODIGONOME].[All]" dimensionUniqueName="[Promotores]" displayFolder="" count="0" unbalanced="0"/>
    <cacheHierarchy uniqueName="[Promotores].[PROMOTORNOMECODIGO]" caption="PROMOTORNOMECODIGO" attribute="1" defaultMemberUniqueName="[Promotores].[PROMOTORNOMECODIGO].[All]" allUniqueName="[Promotores].[PROMOTORNOMECODIGO].[All]" dimensionUniqueName="[Promotores]" displayFolder="" count="0" unbalanced="0"/>
    <cacheHierarchy uniqueName="[Regiões].[Código Região]" caption="Código Região" attribute="1" keyAttribute="1" defaultMemberUniqueName="[Regiões].[Código Região].[All]" allUniqueName="[Regiões].[Código Região].[All]" dimensionUniqueName="[Regiões]" displayFolder="" count="0" unbalanced="0"/>
    <cacheHierarchy uniqueName="[Sub Categoria].[SUBCATEGORIA]" caption="SUBCATEGORIA" attribute="1" keyAttribute="1" defaultMemberUniqueName="[Sub Categoria].[SUBCATEGORIA].[All]" allUniqueName="[Sub Categoria].[SUBCATEGORIA].[All]" dimensionUniqueName="[Sub Categoria]" displayFolder="" count="0" unbalanced="0"/>
    <cacheHierarchy uniqueName="[Sub Categoria].[SUBCATEGORIADESC]" caption="SUBCATEGORIADESC" attribute="1" defaultMemberUniqueName="[Sub Categoria].[SUBCATEGORIADESC].[All]" allUniqueName="[Sub Categoria].[SUBCATEGORIADESC].[All]" dimensionUniqueName="[Sub Categoria]" displayFolder="" count="0" unbalanced="0"/>
    <cacheHierarchy uniqueName="[Sub Categoria].[SUBCATEGORIADESCCOD]" caption="SUBCATEGORIADESCCOD" attribute="1" defaultMemberUniqueName="[Sub Categoria].[SUBCATEGORIADESCCOD].[All]" allUniqueName="[Sub Categoria].[SUBCATEGORIADESCCOD].[All]" dimensionUniqueName="[Sub Categoria]" displayFolder="" count="0" unbalanced="0"/>
    <cacheHierarchy uniqueName="[Sub Marca].[SUBMARCA]" caption="SUBMARCA" attribute="1" keyAttribute="1" defaultMemberUniqueName="[Sub Marca].[SUBMARCA].[All]" allUniqueName="[Sub Marca].[SUBMARCA].[All]" dimensionUniqueName="[Sub Marca]" displayFolder="" count="0" unbalanced="0"/>
    <cacheHierarchy uniqueName="[Tabela De Preços].[DESCRICAO]" caption="DESCRICAO" attribute="1" defaultMemberUniqueName="[Tabela De Preços].[DESCRICAO].[All]" allUniqueName="[Tabela De Preços].[DESCRICAO].[All]" dimensionUniqueName="[Tabela De Preços]" displayFolder="" count="0" unbalanced="0"/>
    <cacheHierarchy uniqueName="[Tabela De Preços].[TABELA]" caption="TABELA" attribute="1" keyAttribute="1" defaultMemberUniqueName="[Tabela De Preços].[TABELA].[All]" allUniqueName="[Tabela De Preços].[TABELA].[All]" dimensionUniqueName="[Tabela De Preços]" displayFolder="" count="2" unbalanced="0">
      <fieldsUsage count="2">
        <fieldUsage x="-1"/>
        <fieldUsage x="0"/>
      </fieldsUsage>
    </cacheHierarchy>
    <cacheHierarchy uniqueName="[Tipo Sabor].[TIPOSABOR]" caption="TIPOSABOR" attribute="1" keyAttribute="1" defaultMemberUniqueName="[Tipo Sabor].[TIPOSABOR].[All]" allUniqueName="[Tipo Sabor].[TIPOSABOR].[All]" dimensionUniqueName="[Tipo Sabor]" displayFolder="" count="0" unbalanced="0"/>
    <cacheHierarchy uniqueName="[Tipos De Saída].[TIPOSAIDA]" caption="TIPOSAIDA" attribute="1" keyAttribute="1" defaultMemberUniqueName="[Tipos De Saída].[TIPOSAIDA].[All]" allUniqueName="[Tipos De Saída].[TIPOSAIDA].[All]" dimensionUniqueName="[Tipos De Saída]" displayFolder="" count="0" unbalanced="0"/>
    <cacheHierarchy uniqueName="[Tipos De Verba].[DESCVERBA]" caption="DESCVERBA" attribute="1" defaultMemberUniqueName="[Tipos De Verba].[DESCVERBA].[All]" allUniqueName="[Tipos De Verba].[DESCVERBA].[All]" dimensionUniqueName="[Tipos De Verba]" displayFolder="" count="0" unbalanced="0"/>
    <cacheHierarchy uniqueName="[Tipos De Verba].[TIPOVERBA]" caption="TIPOVERBA" attribute="1" keyAttribute="1" defaultMemberUniqueName="[Tipos De Verba].[TIPOVERBA].[All]" allUniqueName="[Tipos De Verba].[TIPOVERBA].[All]" dimensionUniqueName="[Tipos De Verba]" displayFolder="" count="0" unbalanced="0"/>
    <cacheHierarchy uniqueName="[Troca de Nota].[DEV TRNOTA]" caption="DEV TRNOTA" attribute="1" keyAttribute="1" defaultMemberUniqueName="[Troca de Nota].[DEV TRNOTA].[All]" allUniqueName="[Troca de Nota].[DEV TRNOTA].[All]" dimensionUniqueName="[Troca de Nota]" displayFolder="" count="0" unbalanced="0"/>
    <cacheHierarchy uniqueName="[Unidades ZDA].[UNIDADEZDA]" caption="UNIDADEZDA" attribute="1" keyAttribute="1" defaultMemberUniqueName="[Unidades ZDA].[UNIDADEZDA].[All]" allUniqueName="[Unidades ZDA].[UNIDADEZDA].[All]" dimensionUniqueName="[Unidades ZDA]" displayFolder="" count="0" unbalanced="0"/>
    <cacheHierarchy uniqueName="[Vendas De Pascoa].[PASCOA COD]" caption="PASCOA COD" attribute="1" keyAttribute="1" defaultMemberUniqueName="[Vendas De Pascoa].[PASCOA COD].[All]" allUniqueName="[Vendas De Pascoa].[PASCOA COD].[All]" dimensionUniqueName="[Vendas De Pascoa]" displayFolder="" count="0" unbalanced="0"/>
    <cacheHierarchy uniqueName="[Vendas De Pascoa].[PASCOA DESC]" caption="PASCOA DESC" attribute="1" defaultMemberUniqueName="[Vendas De Pascoa].[PASCOA DESC].[All]" allUniqueName="[Vendas De Pascoa].[PASCOA DESC].[All]" dimensionUniqueName="[Vendas De Pascoa]" displayFolder="" count="0" unbalanced="0"/>
    <cacheHierarchy uniqueName="[Marca-Estoques Fechamento].[Estoques Fechamento - FILIAL]" caption="Estoques Fechamento - FILIAL" attribute="1" defaultMemberUniqueName="[Marca-Estoques Fechamento].[Estoques Fechamento - FILIAL].[All]" allUniqueName="[Marca-Estoques Fechamento].[Estoques Fechamento - FILIAL].[All]" dimensionUniqueName="[Marca-Estoques Fechamento]" displayFolder="" count="0" unbalanced="0" hidden="1"/>
    <cacheHierarchy uniqueName="[Marca-Estoques Fechamento].[LOCAL]" caption="LOCAL" attribute="1" defaultMemberUniqueName="[Marca-Estoques Fechamento].[LOCAL].[All]" allUniqueName="[Marca-Estoques Fechamento].[LOCAL].[All]" dimensionUniqueName="[Marca-Estoques Fechamento]" displayFolder="" count="0" unbalanced="0" hidden="1"/>
    <cacheHierarchy uniqueName="[Marca-Estoques Fechamento].[PRODUTO]" caption="PRODUTO" attribute="1" defaultMemberUniqueName="[Marca-Estoques Fechamento].[PRODUTO].[All]" allUniqueName="[Marca-Estoques Fechamento].[PRODUTO].[All]" dimensionUniqueName="[Marca-Estoques Fechamento]" displayFolder="" count="0" unbalanced="0" hidden="1"/>
    <cacheHierarchy uniqueName="[Marca-Produtos].[CODIGO_UNICO]" caption="CODIGO_UNICO" attribute="1" defaultMemberUniqueName="[Marca-Produtos].[CODIGO_UNICO].[All]" allUniqueName="[Marca-Produtos].[CODIGO_UNICO].[All]" dimensionUniqueName="[Marca-Produtos]" displayFolder="" count="0" unbalanced="0" hidden="1"/>
    <cacheHierarchy uniqueName="[Measures].[CUBICAGEM]" caption="CUBICAGEM" measure="1" displayFolder="" measureGroup="Faturamento" count="0"/>
    <cacheHierarchy uniqueName="[Measures].[QUANTIDADE]" caption="QUANTIDADE" measure="1" displayFolder="" measureGroup="Faturamento" count="0" oneField="1">
      <fieldsUsage count="1">
        <fieldUsage x="45"/>
      </fieldsUsage>
    </cacheHierarchy>
    <cacheHierarchy uniqueName="[Measures].[PESOL]" caption="PESOL" measure="1" displayFolder="" measureGroup="Faturamento" count="0"/>
    <cacheHierarchy uniqueName="[Measures].[PESOB]" caption="PESOB" measure="1" displayFolder="" measureGroup="Faturamento" count="0"/>
    <cacheHierarchy uniqueName="[Measures].[VALOR FATURADO]" caption="VALOR FATURADO" measure="1" displayFolder="" measureGroup="Faturamento" count="0"/>
    <cacheHierarchy uniqueName="[Measures].[VALOR TABELA]" caption="VALOR TABELA" measure="1" displayFolder="" measureGroup="Faturamento" count="0"/>
    <cacheHierarchy uniqueName="[Measures].[COMISSAO]" caption="COMISSAO" measure="1" displayFolder="" measureGroup="Faturamento" count="0"/>
    <cacheHierarchy uniqueName="[Measures].[COMISSAO DIF]" caption="COMISSAO DIF" measure="1" displayFolder="" measureGroup="Faturamento" count="0"/>
    <cacheHierarchy uniqueName="[Measures].[INDENIZACAO]" caption="INDENIZACAO" measure="1" displayFolder="" measureGroup="Faturamento" count="0"/>
    <cacheHierarchy uniqueName="[Measures].[DESCTOFAT]" caption="DESCTOFAT" measure="1" displayFolder="" measureGroup="Faturamento" count="0"/>
    <cacheHierarchy uniqueName="[Measures].[DESCTOFIN]" caption="DESCTOFIN" measure="1" displayFolder="" measureGroup="Faturamento" count="0"/>
    <cacheHierarchy uniqueName="[Measures].[DESPEX]" caption="DESPEX" measure="1" displayFolder="" measureGroup="Faturamento" count="0"/>
    <cacheHierarchy uniqueName="[Measures].[ICMS]" caption="ICMS" measure="1" displayFolder="" measureGroup="Faturamento" count="0"/>
    <cacheHierarchy uniqueName="[Measures].[IPI]" caption="IPI" measure="1" displayFolder="" measureGroup="Faturamento" count="0"/>
    <cacheHierarchy uniqueName="[Measures].[PIS]" caption="PIS" measure="1" displayFolder="" measureGroup="Faturamento" count="0"/>
    <cacheHierarchy uniqueName="[Measures].[COFINS]" caption="COFINS" measure="1" displayFolder="" measureGroup="Faturamento" count="0"/>
    <cacheHierarchy uniqueName="[Measures].[IMPOSTOS]" caption="IMPOSTOS" measure="1" displayFolder="" measureGroup="Faturamento" count="0"/>
    <cacheHierarchy uniqueName="[Measures].[FRETEOCORRENCIA]" caption="FRETEOCORRENCIA" measure="1" displayFolder="" measureGroup="Faturamento" count="0"/>
    <cacheHierarchy uniqueName="[Measures].[FRETETRANSF]" caption="FRETETRANSF" measure="1" displayFolder="" measureGroup="Faturamento" count="0"/>
    <cacheHierarchy uniqueName="[Measures].[FRETEVENDAS]" caption="FRETEVENDAS" measure="1" displayFolder="" measureGroup="Faturamento" count="0"/>
    <cacheHierarchy uniqueName="[Measures].[TOTAL FRETE]" caption="TOTAL FRETE" measure="1" displayFolder="" measureGroup="Faturamento" count="0"/>
    <cacheHierarchy uniqueName="[Measures].[CPV]" caption="CPV" measure="1" displayFolder="" measureGroup="Faturamento" count="0"/>
    <cacheHierarchy uniqueName="[Measures].[MARGEMCONTRIBUICAO]" caption="MARGEMCONTRIBUICAO" measure="1" displayFolder="" measureGroup="Faturamento" count="0"/>
    <cacheHierarchy uniqueName="[Measures].[ICMSST]" caption="ICMSST" measure="1" displayFolder="" measureGroup="Faturamento" count="0"/>
    <cacheHierarchy uniqueName="[Measures].[AMOSTRA]" caption="AMOSTRA" measure="1" displayFolder="" measureGroup="Faturamento" count="0"/>
    <cacheHierarchy uniqueName="[Measures].[BONIFICACAO]" caption="BONIFICACAO" measure="1" displayFolder="" measureGroup="Faturamento" count="0"/>
    <cacheHierarchy uniqueName="[Measures].[BRINDE]" caption="BRINDE" measure="1" displayFolder="" measureGroup="Faturamento" count="0"/>
    <cacheHierarchy uniqueName="[Measures].[PRAZOMEDIOACUMULADO]" caption="PRAZOMEDIOACUMULADO" measure="1" displayFolder="" measureGroup="Faturamento" count="0"/>
    <cacheHierarchy uniqueName="[Measures].[PRAZOMEDIOBASE]" caption="PRAZOMEDIOBASE" measure="1" displayFolder="" measureGroup="Faturamento" count="0"/>
    <cacheHierarchy uniqueName="[Measures].[RLV]" caption="RLV" measure="1" displayFolder="" measureGroup="Faturamento" count="0"/>
    <cacheHierarchy uniqueName="[Measures].[CPV ORCADO]" caption="CPV ORCADO" measure="1" displayFolder="" measureGroup="Faturamento" count="0"/>
    <cacheHierarchy uniqueName="[Measures].[DESCTODCC]" caption="DESCTODCC" measure="1" displayFolder="Verbas" measureGroup="Faturamento" count="0"/>
    <cacheHierarchy uniqueName="[Measures].[Prov Verba Contr]" caption="Prov Verba Contr" measure="1" displayFolder="Verbas" measureGroup="Faturamento" count="0"/>
    <cacheHierarchy uniqueName="[Measures].[FRETEBONIFICACAO]" caption="FRETEBONIFICACAO" measure="1" displayFolder="" measureGroup="Faturamento" count="0"/>
    <cacheHierarchy uniqueName="[Measures].[SUFRAMA]" caption="SUFRAMA" measure="1" displayFolder="" measureGroup="Faturamento" count="0"/>
    <cacheHierarchy uniqueName="[Measures].[PNE]" caption="PNE" measure="1" displayFolder="Verbas" measureGroup="Faturamento" count="0"/>
    <cacheHierarchy uniqueName="[Measures].[Verba Distribuidor]" caption="Verba Distribuidor" measure="1" displayFolder="" measureGroup="Faturamento" count="0"/>
    <cacheHierarchy uniqueName="[Measures].[FRETEFATDIV]" caption="FRETEFATDIV" measure="1" displayFolder="" measureGroup="Faturamento" count="0"/>
    <cacheHierarchy uniqueName="[Measures].[FRETEFATDSC]" caption="FRETEFATDSC" measure="1" displayFolder="" measureGroup="Faturamento" count="0"/>
    <cacheHierarchy uniqueName="[Measures].[FRETESEGURO]" caption="FRETESEGURO" measure="1" displayFolder="" measureGroup="Faturamento" count="0"/>
    <cacheHierarchy uniqueName="[Measures].[ECOM COMISSAO]" caption="ECOM COMISSAO" measure="1" displayFolder="ECommerce" measureGroup="Faturamento" count="0"/>
    <cacheHierarchy uniqueName="[Measures].[ECOM FRETE]" caption="ECOM FRETE" measure="1" displayFolder="ECommerce" measureGroup="Faturamento" count="0"/>
    <cacheHierarchy uniqueName="[Measures].[ECOM SERVICO]" caption="ECOM SERVICO" measure="1" displayFolder="ECommerce" measureGroup="Faturamento" count="0"/>
    <cacheHierarchy uniqueName="[Measures].[FLEX CREDITO]" caption="FLEX CREDITO" measure="1" displayFolder="" measureGroup="Faturamento" count="0"/>
    <cacheHierarchy uniqueName="[Measures].[FLEX DEBITO]" caption="FLEX DEBITO" measure="1" displayFolder="" measureGroup="Faturamento" count="0"/>
    <cacheHierarchy uniqueName="[Measures].[AREA KM2]" caption="AREA KM2" measure="1" displayFolder="" measureGroup="Cidades" count="0"/>
    <cacheHierarchy uniqueName="[Measures].[POPULACAO]" caption="POPULACAO" measure="1" displayFolder="" measureGroup="Cidades" count="0"/>
    <cacheHierarchy uniqueName="[Measures].[PIB]" caption="PIB" measure="1" displayFolder="" measureGroup="Cidades" count="0"/>
    <cacheHierarchy uniqueName="[Measures].[SKUs]" caption="SKUs" measure="1" displayFolder="" measureGroup="Contagem SKUs" count="0"/>
    <cacheHierarchy uniqueName="[Measures].[CUBICAGEM - Carteira]" caption="CUBICAGEM - Carteira" measure="1" displayFolder="" measureGroup="Carteira" count="0"/>
    <cacheHierarchy uniqueName="[Measures].[QUANTIDADE - Carteira]" caption="QUANTIDADE - Carteira" measure="1" displayFolder="" measureGroup="Carteira" count="0"/>
    <cacheHierarchy uniqueName="[Measures].[PESOL - Carteira]" caption="PESOL - Carteira" measure="1" displayFolder="" measureGroup="Carteira" count="0"/>
    <cacheHierarchy uniqueName="[Measures].[PESOB - Carteira]" caption="PESOB - Carteira" measure="1" displayFolder="" measureGroup="Carteira" count="0"/>
    <cacheHierarchy uniqueName="[Measures].[VALOR - Carteira]" caption="VALOR - Carteira" measure="1" displayFolder="" measureGroup="Carteira" count="0"/>
    <cacheHierarchy uniqueName="[Measures].[VALORTABELA - Carteira]" caption="VALORTABELA - Carteira" measure="1" displayFolder="" measureGroup="Carteira" count="0"/>
    <cacheHierarchy uniqueName="[Measures].[VENDALIQUIDA - Carteira]" caption="VENDALIQUIDA - Carteira" measure="1" displayFolder="" measureGroup="Carteira" count="0"/>
    <cacheHierarchy uniqueName="[Measures].[COMISSAO - Carteira]" caption="COMISSAO - Carteira" measure="1" displayFolder="" measureGroup="Carteira" count="0"/>
    <cacheHierarchy uniqueName="[Measures].[INDENIZACAO - Carteira]" caption="INDENIZACAO - Carteira" measure="1" displayFolder="" measureGroup="Carteira" count="0"/>
    <cacheHierarchy uniqueName="[Measures].[DESCTOFAT - Carteira]" caption="DESCTOFAT - Carteira" measure="1" displayFolder="" measureGroup="Carteira" count="0"/>
    <cacheHierarchy uniqueName="[Measures].[DESCTOFIN - Carteira]" caption="DESCTOFIN - Carteira" measure="1" displayFolder="" measureGroup="Carteira" count="0"/>
    <cacheHierarchy uniqueName="[Measures].[DESPEX - Carteira]" caption="DESPEX - Carteira" measure="1" displayFolder="" measureGroup="Carteira" count="0"/>
    <cacheHierarchy uniqueName="[Measures].[ICMS - Carteira]" caption="ICMS - Carteira" measure="1" displayFolder="" measureGroup="Carteira" count="0"/>
    <cacheHierarchy uniqueName="[Measures].[IPI - Carteira]" caption="IPI - Carteira" measure="1" displayFolder="" measureGroup="Carteira" count="0"/>
    <cacheHierarchy uniqueName="[Measures].[PIS - Carteira]" caption="PIS - Carteira" measure="1" displayFolder="" measureGroup="Carteira" count="0"/>
    <cacheHierarchy uniqueName="[Measures].[COFINS - Carteira]" caption="COFINS - Carteira" measure="1" displayFolder="" measureGroup="Carteira" count="0"/>
    <cacheHierarchy uniqueName="[Measures].[TOTALIMPOSTOS - Carteira]" caption="TOTALIMPOSTOS - Carteira" measure="1" displayFolder="" measureGroup="Carteira" count="0"/>
    <cacheHierarchy uniqueName="[Measures].[FRETEOCORRENCIA - Carteira]" caption="FRETEOCORRENCIA - Carteira" measure="1" displayFolder="" measureGroup="Carteira" count="0"/>
    <cacheHierarchy uniqueName="[Measures].[FRETETRANSF - Carteira]" caption="FRETETRANSF - Carteira" measure="1" displayFolder="" measureGroup="Carteira" count="0"/>
    <cacheHierarchy uniqueName="[Measures].[FRETEVENDAS - Carteira]" caption="FRETEVENDAS - Carteira" measure="1" displayFolder="" measureGroup="Carteira" count="0"/>
    <cacheHierarchy uniqueName="[Measures].[TOTALFRETE - Carteira]" caption="TOTALFRETE - Carteira" measure="1" displayFolder="" measureGroup="Carteira" count="0"/>
    <cacheHierarchy uniqueName="[Measures].[CPV - Carteira]" caption="CPV - Carteira" measure="1" displayFolder="" measureGroup="Carteira" count="0"/>
    <cacheHierarchy uniqueName="[Measures].[MARGEMCONTRIBUICAO - Carteira]" caption="MARGEMCONTRIBUICAO - Carteira" measure="1" displayFolder="" measureGroup="Carteira" count="0"/>
    <cacheHierarchy uniqueName="[Measures].[RLV - Carteira]" caption="RLV - Carteira" measure="1" displayFolder="" measureGroup="Carteira" count="0"/>
    <cacheHierarchy uniqueName="[Measures].[AMOSTRA - Carteira]" caption="AMOSTRA - Carteira" measure="1" displayFolder="" measureGroup="Carteira" count="0"/>
    <cacheHierarchy uniqueName="[Measures].[BONIFICACAO - Carteira]" caption="BONIFICACAO - Carteira" measure="1" displayFolder="" measureGroup="Carteira" count="0"/>
    <cacheHierarchy uniqueName="[Measures].[BRINDE - Carteira]" caption="BRINDE - Carteira" measure="1" displayFolder="" measureGroup="Carteira" count="0"/>
    <cacheHierarchy uniqueName="[Measures].[CUBICAGEM - Meta Nova]" caption="CUBICAGEM - Meta Nova" measure="1" displayFolder="" measureGroup="Meta Nova" count="0"/>
    <cacheHierarchy uniqueName="[Measures].[QUANTIDADE - Meta Nova]" caption="QUANTIDADE - Meta Nova" measure="1" displayFolder="" measureGroup="Meta Nova" count="0"/>
    <cacheHierarchy uniqueName="[Measures].[PESOL - Meta Nova]" caption="PESOL - Meta Nova" measure="1" displayFolder="" measureGroup="Meta Nova" count="0"/>
    <cacheHierarchy uniqueName="[Measures].[PESOB - Meta Nova]" caption="PESOB - Meta Nova" measure="1" displayFolder="" measureGroup="Meta Nova" count="0"/>
    <cacheHierarchy uniqueName="[Measures].[VALOR]" caption="VALOR" measure="1" displayFolder="" measureGroup="Meta Nova" count="0"/>
    <cacheHierarchy uniqueName="[Measures].[POSITIVACAO]" caption="POSITIVACAO" measure="1" displayFolder="" measureGroup="Meta Nova" count="0"/>
    <cacheHierarchy uniqueName="[Measures].[QTDE]" caption="QTDE" measure="1" displayFolder="" measureGroup="Estoques Fechamento" count="0"/>
    <cacheHierarchy uniqueName="[Measures].[CUSTO]" caption="CUSTO" measure="1" displayFolder="" measureGroup="Estoques Fechamento" count="0"/>
    <cacheHierarchy uniqueName="[Measures].[PESOLIQ]" caption="PESOLIQ" measure="1" displayFolder="" measureGroup="Estoques Fechamento" count="0"/>
    <cacheHierarchy uniqueName="[Measures].[PESOBRU]" caption="PESOBRU" measure="1" displayFolder="" measureGroup="Estoques Fechamento" count="0"/>
    <cacheHierarchy uniqueName="[Measures].[Custo EE]" caption="Custo EE" measure="1" displayFolder="" measureGroup="Estoques Fechamento" count="0"/>
    <cacheHierarchy uniqueName="[Measures].[Custo GG]" caption="Custo GG" measure="1" displayFolder="" measureGroup="Estoques Fechamento" count="0"/>
    <cacheHierarchy uniqueName="[Measures].[Custo ME]" caption="Custo ME" measure="1" displayFolder="" measureGroup="Estoques Fechamento" count="0"/>
    <cacheHierarchy uniqueName="[Measures].[Custo MO]" caption="Custo MO" measure="1" displayFolder="" measureGroup="Estoques Fechamento" count="0"/>
    <cacheHierarchy uniqueName="[Measures].[Custo MP]" caption="Custo MP" measure="1" displayFolder="" measureGroup="Estoques Fechamento" count="0"/>
    <cacheHierarchy uniqueName="[Measures].[Custo PI]" caption="Custo PI" measure="1" displayFolder="" measureGroup="Estoques Fechamento" count="0"/>
    <cacheHierarchy uniqueName="[Measures].[QUANTIDADE - Orçamento]" caption="QUANTIDADE - Orçamento" measure="1" displayFolder="" measureGroup="Orçamento" count="0"/>
    <cacheHierarchy uniqueName="[Measures].[PESOLIQUIDO - Orçamento]" caption="PESOLIQUIDO - Orçamento" measure="1" displayFolder="" measureGroup="Orçamento" count="0"/>
    <cacheHierarchy uniqueName="[Measures].[RECEITABRUTA - Orçamento]" caption="RECEITABRUTA - Orçamento" measure="1" displayFolder="" measureGroup="Orçamento" count="0"/>
    <cacheHierarchy uniqueName="[Measures].[IMPOSTOS - Orçamento]" caption="IMPOSTOS - Orçamento" measure="1" displayFolder="" measureGroup="Orçamento" count="0"/>
    <cacheHierarchy uniqueName="[Measures].[DEVOLUCAO - Orçamento]" caption="DEVOLUCAO - Orçamento" measure="1" displayFolder="" measureGroup="Orçamento" count="0"/>
    <cacheHierarchy uniqueName="[Measures].[CONTRATOS - Orçamento]" caption="CONTRATOS - Orçamento" measure="1" displayFolder="" measureGroup="Orçamento" count="0"/>
    <cacheHierarchy uniqueName="[Measures].[RLV - Orçamento]" caption="RLV - Orçamento" measure="1" displayFolder="" measureGroup="Orçamento" count="0"/>
    <cacheHierarchy uniqueName="[Measures].[COMISSAO - Orçamento]" caption="COMISSAO - Orçamento" measure="1" displayFolder="" measureGroup="Orçamento" count="0"/>
    <cacheHierarchy uniqueName="[Measures].[EXPORTACAO - Orçamento]" caption="EXPORTACAO - Orçamento" measure="1" displayFolder="" measureGroup="Orçamento" count="0"/>
    <cacheHierarchy uniqueName="[Measures].[FRETE - Orçamento]" caption="FRETE - Orçamento" measure="1" displayFolder="" measureGroup="Orçamento" count="0"/>
    <cacheHierarchy uniqueName="[Measures].[CPV - Orçamento]" caption="CPV - Orçamento" measure="1" displayFolder="" measureGroup="Orçamento" count="0"/>
    <cacheHierarchy uniqueName="[Measures].[MARGEMCONTRIBUICAO - Orçamento]" caption="MARGEMCONTRIBUICAO - Orçamento" measure="1" displayFolder="" measureGroup="Orçamento" count="0"/>
    <cacheHierarchy uniqueName="[Measures].[IPI - Orçamento]" caption="IPI - Orçamento" measure="1" displayFolder="" measureGroup="Orçamento" count="0"/>
    <cacheHierarchy uniqueName="[Measures].[MARGEMKILO - Orçamento]" caption="MARGEMKILO - Orçamento" measure="1" displayFolder="" measureGroup="Orçamento" count="0"/>
    <cacheHierarchy uniqueName="[Measures].[QTDE - Estoque Atual]" caption="QTDE - Estoque Atual" measure="1" displayFolder="" measureGroup="Estoque Atual" count="0"/>
    <cacheHierarchy uniqueName="[Measures].[CUSTO - Estoque Atual]" caption="CUSTO - Estoque Atual" measure="1" displayFolder="" measureGroup="Estoque Atual" count="0"/>
    <cacheHierarchy uniqueName="[Measures].[PESOLIQ - Estoque Atual]" caption="PESOLIQ - Estoque Atual" measure="1" displayFolder="" measureGroup="Estoque Atual" count="0"/>
    <cacheHierarchy uniqueName="[Measures].[PESOBRU - Estoque Atual]" caption="PESOBRU - Estoque Atual" measure="1" displayFolder="" measureGroup="Estoque Atual" count="0"/>
    <cacheHierarchy uniqueName="[Measures].[Entrega Centralizada]" caption="Entrega Centralizada" measure="1" displayFolder="" measureGroup="Verba Comercial" count="0"/>
    <cacheHierarchy uniqueName="[Measures].[Base de Provisão]" caption="Base de Provisão" measure="1" displayFolder="" measureGroup="Verba Comercial" count="0"/>
    <cacheHierarchy uniqueName="[Measures].[Logística]" caption="Logística" measure="1" displayFolder="" measureGroup="Verba Comercial" count="0"/>
    <cacheHierarchy uniqueName="[Measures].[Reinauguração]" caption="Reinauguração" measure="1" displayFolder="" measureGroup="Verba Comercial" count="0"/>
    <cacheHierarchy uniqueName="[Measures].[Fidelidade]" caption="Fidelidade" measure="1" displayFolder="" measureGroup="Verba Comercial" count="0"/>
    <cacheHierarchy uniqueName="[Measures].[Distribuidor]" caption="Distribuidor" measure="1" displayFolder="" measureGroup="Verba Comercial" count="0"/>
    <cacheHierarchy uniqueName="[Measures].[Aniversário]" caption="Aniversário" measure="1" displayFolder="" measureGroup="Verba Comercial" count="0"/>
    <cacheHierarchy uniqueName="[Measures].[Inauguração]" caption="Inauguração" measure="1" displayFolder="" measureGroup="Verba Comercial" count="0"/>
    <cacheHierarchy uniqueName="[Measures].[DESCTOFAT - Dia - Carteira]" caption="DESCTOFAT - Dia - Carteira" measure="1" displayFolder="" measureGroup="Dia - Carteira" count="0"/>
    <cacheHierarchy uniqueName="[Measures].[PRAZOMEDIO BASE]" caption="PRAZOMEDIO BASE" measure="1" displayFolder="" measureGroup="Dia - Carteira" count="0"/>
    <cacheHierarchy uniqueName="[Measures].[TOTALIMPOSTOS - Dia - Carteira]" caption="TOTALIMPOSTOS - Dia - Carteira" measure="1" displayFolder="" measureGroup="Dia - Carteira" count="0"/>
    <cacheHierarchy uniqueName="[Measures].[PIS - Dia - Carteira]" caption="PIS - Dia - Carteira" measure="1" displayFolder="" measureGroup="Dia - Carteira" count="0"/>
    <cacheHierarchy uniqueName="[Measures].[PRAZOMEDIO ACUMULADO]" caption="PRAZOMEDIO ACUMULADO" measure="1" displayFolder="" measureGroup="Dia - Carteira" count="0"/>
    <cacheHierarchy uniqueName="[Measures].[INDENIZACAO - Dia - Carteira]" caption="INDENIZACAO - Dia - Carteira" measure="1" displayFolder="" measureGroup="Dia - Carteira" count="0"/>
    <cacheHierarchy uniqueName="[Measures].[PESOL - Dia - Carteira]" caption="PESOL - Dia - Carteira" measure="1" displayFolder="" measureGroup="Dia - Carteira" count="0"/>
    <cacheHierarchy uniqueName="[Measures].[CUBICAGEM - Dia - Carteira]" caption="CUBICAGEM - Dia - Carteira" measure="1" displayFolder="" measureGroup="Dia - Carteira" count="0"/>
    <cacheHierarchy uniqueName="[Measures].[MARGEMCONTRIBUICAO - Dia - Carteira]" caption="MARGEMCONTRIBUICAO - Dia - Carteira" measure="1" displayFolder="" measureGroup="Dia - Carteira" count="0"/>
    <cacheHierarchy uniqueName="[Measures].[CPV ORCADO - Dia - Carteira]" caption="CPV ORCADO - Dia - Carteira" measure="1" displayFolder="" measureGroup="Dia - Carteira" count="0"/>
    <cacheHierarchy uniqueName="[Measures].[ICMS - Dia - Carteira]" caption="ICMS - Dia - Carteira" measure="1" displayFolder="" measureGroup="Dia - Carteira" count="0"/>
    <cacheHierarchy uniqueName="[Measures].[BONIFICACAO - Dia - Carteira]" caption="BONIFICACAO - Dia - Carteira" measure="1" displayFolder="" measureGroup="Dia - Carteira" count="0"/>
    <cacheHierarchy uniqueName="[Measures].[CPV - Dia - Carteira]" caption="CPV - Dia - Carteira" measure="1" displayFolder="" measureGroup="Dia - Carteira" count="0"/>
    <cacheHierarchy uniqueName="[Measures].[QUANTIDADE - Dia - Carteira]" caption="QUANTIDADE - Dia - Carteira" measure="1" displayFolder="" measureGroup="Dia - Carteira" count="0"/>
    <cacheHierarchy uniqueName="[Measures].[VALORTABELA - Dia - Carteira]" caption="VALORTABELA - Dia - Carteira" measure="1" displayFolder="" measureGroup="Dia - Carteira" count="0"/>
    <cacheHierarchy uniqueName="[Measures].[BRINDE - Dia - Carteira]" caption="BRINDE - Dia - Carteira" measure="1" displayFolder="" measureGroup="Dia - Carteira" count="0"/>
    <cacheHierarchy uniqueName="[Measures].[TOTALDESCTO]" caption="TOTALDESCTO" measure="1" displayFolder="" measureGroup="Dia - Carteira" count="0"/>
    <cacheHierarchy uniqueName="[Measures].[ICMSST - Dia - Carteira]" caption="ICMSST - Dia - Carteira" measure="1" displayFolder="" measureGroup="Dia - Carteira" count="0"/>
    <cacheHierarchy uniqueName="[Measures].[DESCTOFIN - Dia - Carteira]" caption="DESCTOFIN - Dia - Carteira" measure="1" displayFolder="" measureGroup="Dia - Carteira" count="0"/>
    <cacheHierarchy uniqueName="[Measures].[AMOSTRA - Dia - Carteira]" caption="AMOSTRA - Dia - Carteira" measure="1" displayFolder="" measureGroup="Dia - Carteira" count="0"/>
    <cacheHierarchy uniqueName="[Measures].[RLV - Dia - Carteira]" caption="RLV - Dia - Carteira" measure="1" displayFolder="" measureGroup="Dia - Carteira" count="0"/>
    <cacheHierarchy uniqueName="[Measures].[VENDALIQMKT - Dia - Carteira]" caption="VENDALIQMKT - Dia - Carteira" measure="1" displayFolder="" measureGroup="Dia - Carteira" count="0"/>
    <cacheHierarchy uniqueName="[Measures].[COFINS - Dia - Carteira]" caption="COFINS - Dia - Carteira" measure="1" displayFolder="" measureGroup="Dia - Carteira" count="0"/>
    <cacheHierarchy uniqueName="[Measures].[DESPEX - Dia - Carteira]" caption="DESPEX - Dia - Carteira" measure="1" displayFolder="" measureGroup="Dia - Carteira" count="0"/>
    <cacheHierarchy uniqueName="[Measures].[IPI - Dia - Carteira]" caption="IPI - Dia - Carteira" measure="1" displayFolder="" measureGroup="Dia - Carteira" count="0"/>
    <cacheHierarchy uniqueName="[Measures].[VALOR - Dia - Carteira]" caption="VALOR - Dia - Carteira" measure="1" displayFolder="" measureGroup="Dia - Carteira" count="0"/>
    <cacheHierarchy uniqueName="[Measures].[VENDALIQUIDA - Dia - Carteira]" caption="VENDALIQUIDA - Dia - Carteira" measure="1" displayFolder="" measureGroup="Dia - Carteira" count="0"/>
    <cacheHierarchy uniqueName="[Measures].[DESCTODCC - Dia - Carteira]" caption="DESCTODCC - Dia - Carteira" measure="1" displayFolder="" measureGroup="Dia - Carteira" count="0"/>
    <cacheHierarchy uniqueName="[Measures].[PESOB - Dia - Carteira]" caption="PESOB - Dia - Carteira" measure="1" displayFolder="" measureGroup="Dia - Carteira" count="0"/>
    <cacheHierarchy uniqueName="[Measures].[COMISSAO - Dia - Carteira]" caption="COMISSAO - Dia - Carteira" measure="1" displayFolder="" measureGroup="Dia - Carteira" count="0"/>
    <cacheHierarchy uniqueName="[Measures].[FRETETRANSF - Dia - Faturamento]" caption="FRETETRANSF - Dia - Faturamento" measure="1" displayFolder="" measureGroup="Dia - Faturamento" count="0"/>
    <cacheHierarchy uniqueName="[Measures].[FRETEVENDAS - Dia - Faturamento]" caption="FRETEVENDAS - Dia - Faturamento" measure="1" displayFolder="" measureGroup="Dia - Faturamento" count="0"/>
    <cacheHierarchy uniqueName="[Measures].[VENDALIQMKT - Dia - Faturamento]" caption="VENDALIQMKT - Dia - Faturamento" measure="1" displayFolder="" measureGroup="Dia - Faturamento" count="0"/>
    <cacheHierarchy uniqueName="[Measures].[PRAZOMEDIO BASE - Dia - Faturamento]" caption="PRAZOMEDIO BASE - Dia - Faturamento" measure="1" displayFolder="" measureGroup="Dia - Faturamento" count="0"/>
    <cacheHierarchy uniqueName="[Measures].[TOTALFRETE - Dia - Faturamento]" caption="TOTALFRETE - Dia - Faturamento" measure="1" displayFolder="" measureGroup="Dia - Faturamento" count="0"/>
    <cacheHierarchy uniqueName="[Measures].[INDENIZACAO - Dia - Faturamento]" caption="INDENIZACAO - Dia - Faturamento" measure="1" displayFolder="" measureGroup="Dia - Faturamento" count="0"/>
    <cacheHierarchy uniqueName="[Measures].[PESOL - Dia - Faturamento]" caption="PESOL - Dia - Faturamento" measure="1" displayFolder="" measureGroup="Dia - Faturamento" count="0"/>
    <cacheHierarchy uniqueName="[Measures].[PIS - Dia - Faturamento]" caption="PIS - Dia - Faturamento" measure="1" displayFolder="" measureGroup="Dia - Faturamento" count="0"/>
    <cacheHierarchy uniqueName="[Measures].[FRETEOCORRENCIA - Dia - Faturamento]" caption="FRETEOCORRENCIA - Dia - Faturamento" measure="1" displayFolder="" measureGroup="Dia - Faturamento" count="0"/>
    <cacheHierarchy uniqueName="[Measures].[BONIFICACAO - Dia - Faturamento]" caption="BONIFICACAO - Dia - Faturamento" measure="1" displayFolder="" measureGroup="Dia - Faturamento" count="0"/>
    <cacheHierarchy uniqueName="[Measures].[PESOB - Dia - Faturamento]" caption="PESOB - Dia - Faturamento" measure="1" displayFolder="" measureGroup="Dia - Faturamento" count="0"/>
    <cacheHierarchy uniqueName="[Measures].[VALORTABELA - Dia - Faturamento]" caption="VALORTABELA - Dia - Faturamento" measure="1" displayFolder="" measureGroup="Dia - Faturamento" count="0"/>
    <cacheHierarchy uniqueName="[Measures].[TOTALIMPOSTOS - Dia - Faturamento]" caption="TOTALIMPOSTOS - Dia - Faturamento" measure="1" displayFolder="" measureGroup="Dia - Faturamento" count="0"/>
    <cacheHierarchy uniqueName="[Measures].[ICMSST - Dia - Faturamento]" caption="ICMSST - Dia - Faturamento" measure="1" displayFolder="" measureGroup="Dia - Faturamento" count="0"/>
    <cacheHierarchy uniqueName="[Measures].[DESCTOFIN - Dia - Faturamento]" caption="DESCTOFIN - Dia - Faturamento" measure="1" displayFolder="" measureGroup="Dia - Faturamento" count="0"/>
    <cacheHierarchy uniqueName="[Measures].[BRINDE - Dia - Faturamento]" caption="BRINDE - Dia - Faturamento" measure="1" displayFolder="" measureGroup="Dia - Faturamento" count="0"/>
    <cacheHierarchy uniqueName="[Measures].[DESCTODCC - Dia - Faturamento]" caption="DESCTODCC - Dia - Faturamento" measure="1" displayFolder="" measureGroup="Dia - Faturamento" count="0"/>
    <cacheHierarchy uniqueName="[Measures].[IPI - Dia - Faturamento]" caption="IPI - Dia - Faturamento" measure="1" displayFolder="" measureGroup="Dia - Faturamento" count="0"/>
    <cacheHierarchy uniqueName="[Measures].[FRETECREDIMP]" caption="FRETECREDIMP" measure="1" displayFolder="" measureGroup="Dia - Faturamento" count="0"/>
    <cacheHierarchy uniqueName="[Measures].[CUBICAGEM - Dia - Faturamento]" caption="CUBICAGEM - Dia - Faturamento" measure="1" displayFolder="" measureGroup="Dia - Faturamento" count="0"/>
    <cacheHierarchy uniqueName="[Measures].[COMISSAO - Dia - Faturamento]" caption="COMISSAO - Dia - Faturamento" measure="1" displayFolder="" measureGroup="Dia - Faturamento" count="0"/>
    <cacheHierarchy uniqueName="[Measures].[DESCTOFAT - Dia - Faturamento]" caption="DESCTOFAT - Dia - Faturamento" measure="1" displayFolder="" measureGroup="Dia - Faturamento" count="0"/>
    <cacheHierarchy uniqueName="[Measures].[AMOSTRA - Dia - Faturamento]" caption="AMOSTRA - Dia - Faturamento" measure="1" displayFolder="" measureGroup="Dia - Faturamento" count="0"/>
    <cacheHierarchy uniqueName="[Measures].[COFINS - Dia - Faturamento]" caption="COFINS - Dia - Faturamento" measure="1" displayFolder="" measureGroup="Dia - Faturamento" count="0"/>
    <cacheHierarchy uniqueName="[Measures].[CPV ORCADO - Dia - Faturamento]" caption="CPV ORCADO - Dia - Faturamento" measure="1" displayFolder="" measureGroup="Dia - Faturamento" count="0"/>
    <cacheHierarchy uniqueName="[Measures].[DESPEX - Dia - Faturamento]" caption="DESPEX - Dia - Faturamento" measure="1" displayFolder="" measureGroup="Dia - Faturamento" count="0"/>
    <cacheHierarchy uniqueName="[Measures].[FRETEBONIFICACAO - Dia - Faturamento]" caption="FRETEBONIFICACAO - Dia - Faturamento" measure="1" displayFolder="" measureGroup="Dia - Faturamento" count="0"/>
    <cacheHierarchy uniqueName="[Measures].[MARGEMCONTRIBUICAO - Dia - Faturamento]" caption="MARGEMCONTRIBUICAO - Dia - Faturamento" measure="1" displayFolder="" measureGroup="Dia - Faturamento" count="0"/>
    <cacheHierarchy uniqueName="[Measures].[RLV - Dia - Faturamento]" caption="RLV - Dia - Faturamento" measure="1" displayFolder="" measureGroup="Dia - Faturamento" count="0"/>
    <cacheHierarchy uniqueName="[Measures].[PRAZOMEDIO ACUMULADO - Dia - Faturamento]" caption="PRAZOMEDIO ACUMULADO - Dia - Faturamento" measure="1" displayFolder="" measureGroup="Dia - Faturamento" count="0"/>
    <cacheHierarchy uniqueName="[Measures].[TOTALDESCTO - Dia - Faturamento]" caption="TOTALDESCTO - Dia - Faturamento" measure="1" displayFolder="" measureGroup="Dia - Faturamento" count="0"/>
    <cacheHierarchy uniqueName="[Measures].[QUANTIDADE - Dia - Faturamento]" caption="QUANTIDADE - Dia - Faturamento" measure="1" displayFolder="" measureGroup="Dia - Faturamento" count="0"/>
    <cacheHierarchy uniqueName="[Measures].[VALOR - Dia - Faturamento]" caption="VALOR - Dia - Faturamento" measure="1" displayFolder="" measureGroup="Dia - Faturamento" count="0"/>
    <cacheHierarchy uniqueName="[Measures].[PROVISAO - Dia - Faturamento]" caption="PROVISAO - Dia - Faturamento" measure="1" displayFolder="" measureGroup="Dia - Faturamento" count="0"/>
    <cacheHierarchy uniqueName="[Measures].[CPV - Dia - Faturamento]" caption="CPV - Dia - Faturamento" measure="1" displayFolder="" measureGroup="Dia - Faturamento" count="0"/>
    <cacheHierarchy uniqueName="[Measures].[ICMS - Dia - Faturamento]" caption="ICMS - Dia - Faturamento" measure="1" displayFolder="" measureGroup="Dia - Faturamento" count="0"/>
    <cacheHierarchy uniqueName="[Measures].[FRETESEGURO - Dia - Faturamento]" caption="FRETESEGURO - Dia - Faturamento" measure="1" displayFolder="" measureGroup="Dia - Faturamento" count="0"/>
    <cacheHierarchy uniqueName="[Measures].[Contagem Clientes]" caption="Contagem Clientes" measure="1" displayFolder="" measureGroup="Clientes" count="0"/>
    <cacheHierarchy uniqueName="[Measures].[QUANT]" caption="QUANT" measure="1" displayFolder="" measureGroup="Estoque Diário" count="0"/>
    <cacheHierarchy uniqueName="[Measures].[CUSTO - Estoque Diário]" caption="CUSTO - Estoque Diário" measure="1" displayFolder="" measureGroup="Estoque Diário" count="0"/>
    <cacheHierarchy uniqueName="[Measures].[Estoque Diário Count]" caption="Estoque Diário Count" measure="1" displayFolder="" measureGroup="Estoque Diário" count="0"/>
    <cacheHierarchy uniqueName="[Measures].[Lucro Bruto]" caption="Lucro Bruto" measure="1" displayFolder="" measureGroup="Faturamento" count="0"/>
    <cacheHierarchy uniqueName="[Measures].[% Lucro Bruto]" caption="% Lucro Bruto" measure="1" displayFolder="" measureGroup="Faturamento" count="0"/>
    <cacheHierarchy uniqueName="[Measures].[PesoL | Cobertura]" caption="PesoL | Cobertura" measure="1" displayFolder="Cálculos" measureGroup="Estoque Atual" count="0"/>
    <cacheHierarchy uniqueName="[Measures].[% Leite Magro]" caption="% Leite Magro" measure="1" displayFolder="UHT" measureGroup="Faturamento" count="0"/>
    <cacheHierarchy uniqueName="[Measures].[% Leite Magro | Forcast]" caption="% Leite Magro | Forcast" measure="1" displayFolder="UHT" measureGroup="Meta Nova" count="0"/>
    <cacheHierarchy uniqueName="[Measures].[% Leite Magro | Orçamento]" caption="% Leite Magro | Orçamento" measure="1" displayFolder="UHT" measureGroup="Orçamento" count="0"/>
    <cacheHierarchy uniqueName="[Measures].[Quantidade Leite UHT]" caption="Quantidade Leite UHT" measure="1" displayFolder="UHT" measureGroup="Faturamento" count="0"/>
    <cacheHierarchy uniqueName="[Measures].[Total Tarifas MarketPlaces]" caption="Total Tarifas MarketPlaces" measure="1" displayFolder="ECommerce" measureGroup="Faturamento" count="0"/>
    <cacheHierarchy uniqueName="[Measures].[Quantidade Leite UHT | Orçamento]" caption="Quantidade Leite UHT | Orçamento" measure="1" displayFolder="UHT" measureGroup="Orçamento" count="0"/>
    <cacheHierarchy uniqueName="[Measures].[Quantidade Leite UHT | Forcast]" caption="Quantidade Leite UHT | Forcast" measure="1" displayFolder="UHT" measureGroup="Meta Nova" count="0"/>
    <cacheHierarchy uniqueName="[Measures].[Quantidade Leite Magro]" caption="Quantidade Leite Magro" measure="1" displayFolder="UHT" measureGroup="Faturamento" count="0"/>
    <cacheHierarchy uniqueName="[Measures].[Quantidade Leite Magro | Orçamento]" caption="Quantidade Leite Magro | Orçamento" measure="1" displayFolder="UHT" measureGroup="Orçamento" count="0"/>
    <cacheHierarchy uniqueName="[Measures].[Quantidade Leite Magro | Forcast]" caption="Quantidade Leite Magro | Forcast" measure="1" displayFolder="UHT" measureGroup="Meta Nova" count="0"/>
    <cacheHierarchy uniqueName="[Measures].[Peso Líquido Atacadão]" caption="Peso Líquido Atacadão" measure="1" displayFolder="Atacadão" measureGroup="Faturamento" count="0"/>
    <cacheHierarchy uniqueName="[Measures].[Peso Líquido sem Atacadão]" caption="Peso Líquido sem Atacadão" measure="1" displayFolder="Atacadão" measureGroup="Faturamento" count="0"/>
    <cacheHierarchy uniqueName="[Measures].[Quantidade | Realizado + Dia]" caption="Quantidade | Realizado + Dia" measure="1" displayFolder="Cálculos" measureGroup="Dia - Faturamento" count="0"/>
    <cacheHierarchy uniqueName="[Measures].[RLV | Realizado + Dia]" caption="RLV | Realizado + Dia" measure="1" displayFolder="Cálculos" measureGroup="Dia - Faturamento" count="0"/>
    <cacheHierarchy uniqueName="[Measures].[RLV | Realizado + Dia + Carteira]" caption="RLV | Realizado + Dia + Carteira" measure="1" displayFolder="Cálculos" measureGroup="Dia - Faturamento" count="0"/>
    <cacheHierarchy uniqueName="[Measures].[%KG | Orçado / ( Realizado + Dia + Carteira)]" caption="%KG | Orçado / ( Realizado + Dia + Carteira)" measure="1" displayFolder="Cálculos" measureGroup="Dia - Faturamento" count="0"/>
    <cacheHierarchy uniqueName="[Measures].[%KG | Forcast / ( Realizado + Dia + Carteira)]" caption="%KG | Forcast / ( Realizado + Dia + Carteira)" measure="1" displayFolder="Cálculos" measureGroup="Dia - Faturamento" count="0"/>
    <cacheHierarchy uniqueName="[Measures].[%KG | ( Realizado + Dia ) / Forcast]" caption="%KG | ( Realizado + Dia ) / Forcast" measure="1" displayFolder="Cálculos" measureGroup="Dia - Faturamento" count="0"/>
    <cacheHierarchy uniqueName="[Measures].[%RLV | Orçado / ( Realizado + Dia + Carteria )]" caption="%RLV | Orçado / ( Realizado + Dia + Carteria )" measure="1" displayFolder="Cálculos" measureGroup="Dia - Faturamento" count="0"/>
    <cacheHierarchy uniqueName="[Measures].[%RLV | Forcast / ( Realizado + Dia + Carteira)]" caption="%RLV | Forcast / ( Realizado + Dia + Carteira)" measure="1" displayFolder="Cálculos" measureGroup="Dia - Faturamento" count="0"/>
    <cacheHierarchy uniqueName="[Measures].[PesoL | Realizado + Dia]" caption="PesoL | Realizado + Dia" measure="1" displayFolder="Cálculos" measureGroup="Dia - Faturamento" count="0"/>
    <cacheHierarchy uniqueName="[Measures].[PesoL | Realizado + Dia + Carteira]" caption="PesoL | Realizado + Dia + Carteira" measure="1" displayFolder="Cálculos" measureGroup="Dia - Faturamento" count="0"/>
    <cacheHierarchy uniqueName="[Measures].[RLV UN Realizado]" caption="RLV UN Realizado" measure="1" displayFolder="" measureGroup="Faturamento" count="0"/>
    <cacheHierarchy uniqueName="[Measures].[RLV UN Orçado]" caption="RLV UN Orçado" measure="1" displayFolder="" measureGroup="Orçamento" count="0"/>
    <cacheHierarchy uniqueName="[Measures].[% RLV Orçado]" caption="% RLV Orçado" measure="1" displayFolder="" measureGroup="Orçamento" count="0"/>
    <cacheHierarchy uniqueName="[Measures].[% Peso Liquido Orçado]" caption="% Peso Liquido Orçado" measure="1" displayFolder="" measureGroup="Orçamento" count="0"/>
    <cacheHierarchy uniqueName="[Measures].[RLV KG Orçado]" caption="RLV KG Orçado" measure="1" displayFolder="" measureGroup="Orçamento" count="0"/>
    <cacheHierarchy uniqueName="[Measures].[Valor Unit KG]" caption="Valor Unit KG" measure="1" displayFolder="" measureGroup="Meta Nova" count="0"/>
    <cacheHierarchy uniqueName="[Measures].[Valor Unit Qtd]" caption="Valor Unit Qtd" measure="1" displayFolder="" measureGroup="Meta Nova" count="0"/>
    <cacheHierarchy uniqueName="[Measures].[% PMN]" caption="% PMN" measure="1" displayFolder="" measureGroup="Faturamento" count="0"/>
    <cacheHierarchy uniqueName="[Measures].[% PMV]" caption="% PMV" measure="1" displayFolder="" measureGroup="Faturamento" count="0"/>
    <cacheHierarchy uniqueName="[Measures].[Positivação Calculada]" caption="Positivação Calculada" measure="1" displayFolder="" measureGroup="Faturamento" count="0"/>
    <cacheHierarchy uniqueName="[Measures].[Erro ABS %]" caption="Erro ABS %" measure="1" displayFolder="Acuracidade" measureGroup="Meta Nova" count="0"/>
    <cacheHierarchy uniqueName="[Measures].[WAPE]" caption="WAPE" measure="1" displayFolder="Acuracidade" measureGroup="Meta Nova" count="0"/>
    <cacheHierarchy uniqueName="[Measures].[Prazo Médio]" caption="Prazo Médio" measure="1" displayFolder="Prazo" measureGroup="Faturamento" count="0"/>
    <cacheHierarchy uniqueName="[Measures].[FAT x Erro ABS]" caption="FAT x Erro ABS" measure="1" displayFolder="Acuracidade" measureGroup="Meta Nova" count="0"/>
    <cacheHierarchy uniqueName="[Measures].[KG Devolução]" caption="KG Devolução" measure="1" displayFolder="Devolução" measureGroup="Faturamento" count="0"/>
    <cacheHierarchy uniqueName="[Measures].[RLV Devolução]" caption="RLV Devolução" measure="1" displayFolder="Devolução" measureGroup="Faturamento" count="0"/>
    <cacheHierarchy uniqueName="[Measures].[Valor Devolução]" caption="Valor Devolução" measure="1" displayFolder="Devolução" measureGroup="Faturamento" count="0"/>
    <cacheHierarchy uniqueName="[Measures].[% Devolução KG]" caption="% Devolução KG" measure="1" displayFolder="Devolução" measureGroup="Faturamento" count="0"/>
    <cacheHierarchy uniqueName="[Measures].[% Devolução RLV]" caption="% Devolução RLV" measure="1" displayFolder="Devolução" measureGroup="Faturamento" count="0"/>
    <cacheHierarchy uniqueName="[Measures].[ORÇAMENTO % Devolução]" caption="ORÇAMENTO % Devolução" measure="1" displayFolder="Indicadores" measureGroup="Orçamento" count="0"/>
    <cacheHierarchy uniqueName="[Measures].[Valor Faturado Bruto]" caption="Valor Faturado Bruto" measure="1" displayFolder="Devolução" measureGroup="Faturamento" count="0"/>
    <cacheHierarchy uniqueName="[Measures].[RLV Bruto]" caption="RLV Bruto" measure="1" displayFolder="Devolução" measureGroup="Faturamento" count="0"/>
    <cacheHierarchy uniqueName="[Measures].[% Devolução]" caption="% Devolução" measure="1" displayFolder="Devolução" measureGroup="Faturamento" count="0"/>
    <cacheHierarchy uniqueName="[Measures].[KG Faturado Bruto]" caption="KG Faturado Bruto" measure="1" displayFolder="Devolução" measureGroup="Faturamento" count="0"/>
    <cacheHierarchy uniqueName="[Measures].[META QTD 2018]" caption="META QTD 2018" measure="1" displayFolder="2018" measureGroup="Meta Nova" count="0"/>
    <cacheHierarchy uniqueName="[Measures].[META QTD 2019]" caption="META QTD 2019" measure="1" displayFolder="2019" measureGroup="Meta Nova" count="0"/>
    <cacheHierarchy uniqueName="[Measures].[Valor Faturado deduzido os descontos]" caption="Valor Faturado deduzido os descontos" measure="1" displayFolder="Práticas Comerciais" measureGroup="Faturamento" count="0"/>
    <cacheHierarchy uniqueName="[Measures].[Desconto Total]" caption="Desconto Total" measure="1" displayFolder="Práticas Comerciais" measureGroup="Faturamento" count="0"/>
    <cacheHierarchy uniqueName="[Measures].[Saldo Flex]" caption="Saldo Flex" measure="1" displayFolder="Verbas" measureGroup="Faturamento" count="0"/>
    <cacheHierarchy uniqueName="[Measures].[Desconto Total x Faturamento Total]" caption="Desconto Total x Faturamento Total" measure="1" displayFolder="Práticas Comerciais" measureGroup="Faturamento" count="0"/>
    <cacheHierarchy uniqueName="[Measures].[Rentabilidade]" caption="Rentabilidade" measure="1" displayFolder="Práticas Comerciais" measureGroup="Faturamento" count="0"/>
    <cacheHierarchy uniqueName="[Measures].[RLV 2019]" caption="RLV 2019" measure="1" displayFolder="2019" measureGroup="Faturamento" count="0"/>
    <cacheHierarchy uniqueName="[Measures].[RLV 2018]" caption="RLV 2018" measure="1" displayFolder="2018" measureGroup="Faturamento" count="0"/>
    <cacheHierarchy uniqueName="[Measures].[RLV 2017]" caption="RLV 2017" measure="1" displayFolder="2017" measureGroup="Faturamento" count="0"/>
    <cacheHierarchy uniqueName="[Measures].[PESOL 2019]" caption="PESOL 2019" measure="1" displayFolder="2019" measureGroup="Faturamento" count="0"/>
    <cacheHierarchy uniqueName="[Measures].[PESOL 2018]" caption="PESOL 2018" measure="1" displayFolder="2018" measureGroup="Faturamento" count="0"/>
    <cacheHierarchy uniqueName="[Measures].[PESOL 2017]" caption="PESOL 2017" measure="1" displayFolder="2017" measureGroup="Faturamento" count="0"/>
    <cacheHierarchy uniqueName="[Measures].[QUANTIDADE 2018]" caption="QUANTIDADE 2018" measure="1" displayFolder="2018" measureGroup="Faturamento" count="0"/>
    <cacheHierarchy uniqueName="[Measures].[QUANTIDADE 2019]" caption="QUANTIDADE 2019" measure="1" displayFolder="2019" measureGroup="Faturamento" count="0"/>
    <cacheHierarchy uniqueName="[Measures].[QUANTIDADE 2017]" caption="QUANTIDADE 2017" measure="1" displayFolder="2017" measureGroup="Faturamento" count="0"/>
    <cacheHierarchy uniqueName="[Measures].[% Realizado RLV]" caption="% Realizado RLV" measure="1" displayFolder="" measureGroup="Meta Nova" count="0"/>
    <cacheHierarchy uniqueName="[Measures].[PMN]" caption="PMN" measure="1" displayFolder="" measureGroup="Faturamento" count="0"/>
    <cacheHierarchy uniqueName="[Measures].[PMT]" caption="PMT" measure="1" displayFolder="" measureGroup="Faturamento" count="0"/>
    <cacheHierarchy uniqueName="[Measures].[RLV Realizado + Carteira]" caption="RLV Realizado + Carteira" measure="1" displayFolder="" measureGroup="Faturamento" count="0"/>
    <cacheHierarchy uniqueName="[Measures].[PMV Realizado + Carteira]" caption="PMV Realizado + Carteira" measure="1" displayFolder="" measureGroup="Faturamento" count="0"/>
    <cacheHierarchy uniqueName="[Measures].[PMV Realizado + Carteira KG ]" caption="PMV Realizado + Carteira KG " measure="1" displayFolder="" measureGroup="Faturamento" count="0"/>
    <cacheHierarchy uniqueName="[Measures].[RLV sem MC]" caption="RLV sem MC" measure="1" displayFolder="Práticas Comerciais" measureGroup="Faturamento" count="0"/>
    <cacheHierarchy uniqueName="[Measures].[% Rentabilidade]" caption="% Rentabilidade" measure="1" displayFolder="Práticas Comerciais" measureGroup="Faturamento" count="0"/>
    <cacheHierarchy uniqueName="[Measures].[Verba de Investimento Total]" caption="Verba de Investimento Total" measure="1" displayFolder="Verbas" measureGroup="Faturamento" count="0"/>
    <cacheHierarchy uniqueName="[Measures].[% Realizado KG]" caption="% Realizado KG" measure="1" displayFolder="" measureGroup="Meta Nova" count="0"/>
    <cacheHierarchy uniqueName="[Measures].[% Realizado LT]" caption="% Realizado LT" measure="1" displayFolder="Por Litro" measureGroup="Faturamento" count="0"/>
    <cacheHierarchy uniqueName="[Measures].[Realizado + Carteira KG]" caption="Realizado + Carteira KG" measure="1" displayFolder="" measureGroup="Faturamento" count="0"/>
    <cacheHierarchy uniqueName="[Measures].[Realizado + Carteira QTD]" caption="Realizado + Carteira QTD" measure="1" displayFolder="" measureGroup="Faturamento" count="0"/>
    <cacheHierarchy uniqueName="[Measures].[Media Atual-Anterior]" caption="Media Atual-Anterior" measure="1" displayFolder="" measureGroup="Estoques Fechamento" count="0"/>
    <cacheHierarchy uniqueName="[Measures].[Giro em Peso]" caption="Giro em Peso" measure="1" displayFolder="" measureGroup="Estoques Fechamento" count="0"/>
    <cacheHierarchy uniqueName="[Measures].[Cobertura]" caption="Cobertura" measure="1" displayFolder="" measureGroup="Estoques Fechamento" count="0"/>
    <cacheHierarchy uniqueName="[Measures].[Dias no Mês]" caption="Dias no Mês" measure="1" displayFolder="" measureGroup="Estoques Fechamento" count="0"/>
    <cacheHierarchy uniqueName="[Measures].[Peso Liquido Mês Anterior]" caption="Peso Liquido Mês Anterior" measure="1" displayFolder="" measureGroup="Estoques Fechamento" count="0"/>
    <cacheHierarchy uniqueName="[Measures].[INDENIZACAOPKG]" caption="INDENIZACAOPKG" measure="1" displayFolder="" measureGroup="Faturamento" count="0"/>
    <cacheHierarchy uniqueName="[Measures].[DESPEXPKG]" caption="DESPEXPKG" measure="1" displayFolder="" measureGroup="Faturamento" count="0"/>
    <cacheHierarchy uniqueName="[Measures].[MC/KG]" caption="MC/KG" measure="1" displayFolder="" measureGroup="Faturamento" count="0"/>
    <cacheHierarchy uniqueName="[Measures].[MC/LT]" caption="MC/LT" measure="1" displayFolder="Por Litro" measureGroup="Faturamento" count="0"/>
    <cacheHierarchy uniqueName="[Measures].[Frete por Litro]" caption="Frete por Litro" measure="1" displayFolder="Por Litro" measureGroup="Faturamento" count="0"/>
    <cacheHierarchy uniqueName="[Measures].[FRETEPKG]" caption="FRETEPKG" measure="1" displayFolder="" measureGroup="Faturamento" count="0"/>
    <cacheHierarchy uniqueName="[Measures].[TOTDESCABAT]" caption="TOTDESCABAT" measure="1" displayFolder="" measureGroup="Faturamento" count="0"/>
    <cacheHierarchy uniqueName="[Measures].[CPVPRLV]" caption="CPVPRLV" measure="1" displayFolder="" count="0"/>
    <cacheHierarchy uniqueName="[Measures].[% MC/RLV]" caption="% MC/RLV" measure="1" displayFolder="" measureGroup="Faturamento" count="0"/>
    <cacheHierarchy uniqueName="[Measures].[TOTDESCABATPKG]" caption="TOTDESCABATPKG" measure="1" displayFolder="" measureGroup="Faturamento" count="0"/>
    <cacheHierarchy uniqueName="[Measures].[IMPOSTOSPKG]" caption="IMPOSTOSPKG" measure="1" displayFolder="" measureGroup="Faturamento" count="0"/>
    <cacheHierarchy uniqueName="[Measures].[CPVPKG]" caption="CPVPKG" measure="1" displayFolder="" measureGroup="Faturamento" count="0"/>
    <cacheHierarchy uniqueName="[Measures].[COMISSAOPKG]" caption="COMISSAOPKG" measure="1" displayFolder="" measureGroup="Faturamento" count="0"/>
    <cacheHierarchy uniqueName="[Measures].[RLVKG]" caption="RLVKG" measure="1" displayFolder="" measureGroup="Faturamento" count="0"/>
    <cacheHierarchy uniqueName="[Measures].[RLV/LT]" caption="RLV/LT" measure="1" displayFolder="Por Litro" measureGroup="Faturamento" count="0"/>
    <cacheHierarchy uniqueName="[Measures].[PMV Total Fat]" caption="PMV Total Fat" measure="1" displayFolder="" measureGroup="Faturamento" count="0"/>
    <cacheHierarchy uniqueName="[Measures].[PMV KG]" caption="PMV KG" measure="1" displayFolder="" measureGroup="Faturamento" count="0"/>
    <cacheHierarchy uniqueName="[Measures].[PMV]" caption="PMV" measure="1" displayFolder="" measureGroup="Faturamento" count="0"/>
    <cacheHierarchy uniqueName="[Measures].[PMV Total Cart]" caption="PMV Total Cart" measure="1" displayFolder="Cálculos" measureGroup="Carteira" count="0"/>
    <cacheHierarchy uniqueName="[Measures].[PMV KG Cart]" caption="PMV KG Cart" measure="1" displayFolder="Cálculos" measureGroup="Carteira" count="0"/>
    <cacheHierarchy uniqueName="[Measures].[PMV Total Orçado]" caption="PMV Total Orçado" measure="1" displayFolder="Cálculos" measureGroup="Orçamento" count="0"/>
    <cacheHierarchy uniqueName="[Measures].[PMV Orçado]" caption="PMV Orçado" measure="1" displayFolder="Campos Calculados" measureGroup="Orçamento" count="0"/>
    <cacheHierarchy uniqueName="[Measures].[PMV Orçado KG]" caption="PMV Orçado KG" measure="1" displayFolder="Campos Calculados" measureGroup="Orçamento" count="0"/>
    <cacheHierarchy uniqueName="[Measures].[VENDALIQMKT]" caption="VENDALIQMKT" measure="1" displayFolder="" measureGroup="Faturamento" count="0" hidden="1"/>
    <cacheHierarchy uniqueName="[Measures].[MARGEMLIQUIDAMKT]" caption="MARGEMLIQUIDAMKT" measure="1" displayFolder="" measureGroup="Faturamento" count="0" hidden="1"/>
    <cacheHierarchy uniqueName="[Measures].[META_QUANT]" caption="META_QUANT" measure="1" displayFolder="" measureGroup="Metas" count="0" hidden="1"/>
    <cacheHierarchy uniqueName="[Measures].[META_VALOR]" caption="META_VALOR" measure="1" displayFolder="" measureGroup="Metas" count="0" hidden="1"/>
    <cacheHierarchy uniqueName="[Measures].[META_PESO LIQ]" caption="META_PESO LIQ" measure="1" displayFolder="" measureGroup="Metas" count="0" hidden="1"/>
    <cacheHierarchy uniqueName="[Measures].[META_PESO BRU]" caption="META_PESO BRU" measure="1" displayFolder="" measureGroup="Metas" count="0" hidden="1"/>
    <cacheHierarchy uniqueName="[Measures].[META_QTDFAT]" caption="META_QTDFAT" measure="1" displayFolder="" measureGroup="Metas" count="0" hidden="1"/>
    <cacheHierarchy uniqueName="[Measures].[META_QTDCLI]" caption="META_QTDCLI" measure="1" displayFolder="" measureGroup="Metas" count="0" hidden="1"/>
    <cacheHierarchy uniqueName="[Measures].[MARGEMLIQUIDAMKT - Dia - Carteira]" caption="MARGEMLIQUIDAMKT - Dia - Carteira" measure="1" displayFolder="" measureGroup="Dia - Carteira" count="0" hidden="1"/>
    <cacheHierarchy uniqueName="[Measures].[VENDALIQUIDA - Dia - Faturamento]" caption="VENDALIQUIDA - Dia - Faturamento" measure="1" displayFolder="" measureGroup="Dia - Faturamento" count="0" hidden="1"/>
    <cacheHierarchy uniqueName="[Measures].[MARGEMLIQUIDAMKT - Dia - Faturamento]" caption="MARGEMLIQUIDAMKT - Dia - Faturamento" measure="1" displayFolder="" measureGroup="Dia - Faturamento" count="0" hidden="1"/>
    <cacheHierarchy uniqueName="[Leite Magro]" caption="Leite Magro" set="1" parentSet="138" displayFolder="Grupos" count="0" unbalanced="0" unbalancedGroup="0"/>
    <cacheHierarchy uniqueName="[Leite UHT]" caption="Leite UHT" set="1" parentSet="138" displayFolder="Grupos" count="0" unbalanced="0" unbalancedGroup="0"/>
  </cacheHierarchies>
  <kpis count="0"/>
  <dimensions count="50">
    <dimension name="Áreas Devolução" uniqueName="[Áreas Devolução]" caption="Áreas Devolução"/>
    <dimension name="Atual - Gerente Regional" uniqueName="[Atual - Gerente Regional]" caption="Atual - Gerente Regional"/>
    <dimension name="Atual - Vendedor" uniqueName="[Atual - Vendedor]" caption="Atual - Vendedor"/>
    <dimension name="Calendario" uniqueName="[Calendario]" caption="Calendario"/>
    <dimension name="Cargas" uniqueName="[Cargas]" caption="Cargas"/>
    <dimension name="Categorias 1" uniqueName="[Categorias 1]" caption="Categorias 1"/>
    <dimension name="Categorias 2" uniqueName="[Categorias 2]" caption="Categorias 2"/>
    <dimension name="Gráfico" uniqueName="[Gráfico]" caption="Gráfico"/>
    <dimension name="Marca-Armazens" uniqueName="[Marca-Armazens]" caption="Marca-Armazens"/>
    <dimension name="Marca-Campanhas" uniqueName="[Marca-Campanhas]" caption="Marca-Campanhas"/>
    <dimension name="Marca-Canais" uniqueName="[Marca-Canais]" caption="Marca-Canais"/>
    <dimension name="Marca-Categorias" uniqueName="[Marca-Categorias]" caption="Marca-Categorias"/>
    <dimension name="Marca-Cidades" uniqueName="[Marca-Cidades]" caption="Marca-Cidades"/>
    <dimension name="Marca-Clientes" uniqueName="[Marca-Clientes]" caption="Marca-Clientes"/>
    <dimension name="Marca-Estados" uniqueName="[Marca-Estados]" caption="Marca-Estados"/>
    <dimension name="Marca-Estoques Fechamento" uniqueName="[Marca-Estoques Fechamento]" caption="Marca-Estoques Fechamento"/>
    <dimension name="Marca-Filiais" uniqueName="[Marca-Filiais]" caption="Marca-Filiais"/>
    <dimension name="Marca-Formatos" uniqueName="[Marca-Formatos]" caption="Marca-Formatos"/>
    <dimension name="Marca-Gerentes" uniqueName="[Marca-Gerentes]" caption="Marca-Gerentes"/>
    <dimension name="Marca-GerNacionais" uniqueName="[Marca-GerNacionais]" caption="Marca-GerNacionais"/>
    <dimension name="Marca-GruposProduto" uniqueName="[Marca-GruposProduto]" caption="Marca-GruposProduto"/>
    <dimension name="Marca-Marcas" uniqueName="[Marca-Marcas]" caption="Marca-Marcas"/>
    <dimension name="Marca-Marketplace" uniqueName="[Marca-Marketplace]" caption="Marca-Marketplace"/>
    <dimension name="Marca-Paises" uniqueName="[Marca-Paises]" caption="Marca-Paises"/>
    <dimension name="Marca-Produtos" uniqueName="[Marca-Produtos]" caption="Marca-Produtos"/>
    <dimension name="Marca-Redes" uniqueName="[Marca-Redes]" caption="Marca-Redes"/>
    <dimension name="Marca-Segmentos" uniqueName="[Marca-Segmentos]" caption="Marca-Segmentos"/>
    <dimension name="Marca-Tipos De Carteira" uniqueName="[Marca-Tipos De Carteira]" caption="Marca-Tipos De Carteira"/>
    <dimension name="Marca-Tipos De Frete" uniqueName="[Marca-Tipos De Frete]" caption="Marca-Tipos De Frete"/>
    <dimension name="Marca-TiposLancamento" uniqueName="[Marca-TiposLancamento]" caption="Marca-TiposLancamento"/>
    <dimension name="Marca-TiposProduto" uniqueName="[Marca-TiposProduto]" caption="Marca-TiposProduto"/>
    <dimension name="Marca-Vendedores" uniqueName="[Marca-Vendedores]" caption="Marca-Vendedores"/>
    <dimension measure="1" name="Measures" uniqueName="[Measures]" caption="Measures"/>
    <dimension name="Mesorregião" uniqueName="[Mesorregião]" caption="Mesorregião"/>
    <dimension name="Microrregião" uniqueName="[Microrregião]" caption="Microrregião"/>
    <dimension name="Motivos De Devolução" uniqueName="[Motivos De Devolução]" caption="Motivos De Devolução"/>
    <dimension name="Notas Fiscais" uniqueName="[Notas Fiscais]" caption="Notas Fiscais"/>
    <dimension name="Portfólio" uniqueName="[Portfólio]" caption="Portfólio"/>
    <dimension name="Produtos Agrupado" uniqueName="[Produtos Agrupado]" caption="Produtos Agrupado"/>
    <dimension name="Promotores" uniqueName="[Promotores]" caption="Promotores"/>
    <dimension name="Regiões" uniqueName="[Regiões]" caption="Regiões"/>
    <dimension name="Sub Categoria" uniqueName="[Sub Categoria]" caption="Sub Categoria"/>
    <dimension name="Sub Marca" uniqueName="[Sub Marca]" caption="Sub Marca"/>
    <dimension name="Tabela De Preços" uniqueName="[Tabela De Preços]" caption="Tabela De Preços"/>
    <dimension name="Tipo Sabor" uniqueName="[Tipo Sabor]" caption="Tipo Sabor"/>
    <dimension name="Tipos De Saída" uniqueName="[Tipos De Saída]" caption="Tipos De Saída"/>
    <dimension name="Tipos De Verba" uniqueName="[Tipos De Verba]" caption="Tipos De Verba"/>
    <dimension name="Troca de Nota" uniqueName="[Troca de Nota]" caption="Troca de Nota"/>
    <dimension name="Unidades ZDA" uniqueName="[Unidades ZDA]" caption="Unidades ZDA"/>
    <dimension name="Vendas De Pascoa" uniqueName="[Vendas De Pascoa]" caption="Vendas De Pascoa"/>
  </dimensions>
  <measureGroups count="14">
    <measureGroup name="Carteira" caption="Carteira"/>
    <measureGroup name="Cidades" caption="Cidades"/>
    <measureGroup name="Clientes" caption="Clientes"/>
    <measureGroup name="Contagem SKUs" caption="Contagem SKUs"/>
    <measureGroup name="Dia - Carteira" caption="Dia - Carteira"/>
    <measureGroup name="Dia - Faturamento" caption="Dia - Faturamento"/>
    <measureGroup name="Estoque Atual" caption="Estoque Atual"/>
    <measureGroup name="Estoque Diário" caption="Estoque Diário"/>
    <measureGroup name="Estoques Fechamento" caption="Estoques Fechamento"/>
    <measureGroup name="Faturamento" caption="Faturamento"/>
    <measureGroup name="Meta Nova" caption="Meta Nova"/>
    <measureGroup name="Metas" caption="Metas"/>
    <measureGroup name="Orçamento" caption="Orçamento"/>
    <measureGroup name="Verba Comercial" caption="Verba Comercial"/>
  </measureGroups>
  <maps count="405">
    <map measureGroup="0" dimension="3"/>
    <map measureGroup="0" dimension="5"/>
    <map measureGroup="0" dimension="6"/>
    <map measureGroup="0" dimension="7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3"/>
    <map measureGroup="0" dimension="34"/>
    <map measureGroup="0" dimension="37"/>
    <map measureGroup="0" dimension="38"/>
    <map measureGroup="0" dimension="40"/>
    <map measureGroup="0" dimension="41"/>
    <map measureGroup="0" dimension="42"/>
    <map measureGroup="0" dimension="44"/>
    <map measureGroup="0" dimension="48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9"/>
    <map measureGroup="1" dimension="10"/>
    <map measureGroup="1" dimension="12"/>
    <map measureGroup="1" dimension="13"/>
    <map measureGroup="1" dimension="14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3"/>
    <map measureGroup="1" dimension="24"/>
    <map measureGroup="1" dimension="25"/>
    <map measureGroup="1" dimension="26"/>
    <map measureGroup="1" dimension="28"/>
    <map measureGroup="1" dimension="29"/>
    <map measureGroup="1" dimension="30"/>
    <map measureGroup="1" dimension="31"/>
    <map measureGroup="1" dimension="33"/>
    <map measureGroup="1" dimension="34"/>
    <map measureGroup="1" dimension="37"/>
    <map measureGroup="1" dimension="38"/>
    <map measureGroup="1" dimension="40"/>
    <map measureGroup="1" dimension="41"/>
    <map measureGroup="1" dimension="42"/>
    <map measureGroup="1" dimension="44"/>
    <map measureGroup="1" dimension="46"/>
    <map measureGroup="1" dimension="48"/>
    <map measureGroup="1" dimension="49"/>
    <map measureGroup="2" dimension="3"/>
    <map measureGroup="2" dimension="5"/>
    <map measureGroup="2" dimension="6"/>
    <map measureGroup="2" dimension="7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6"/>
    <map measureGroup="2" dimension="18"/>
    <map measureGroup="2" dimension="20"/>
    <map measureGroup="2" dimension="21"/>
    <map measureGroup="2" dimension="23"/>
    <map measureGroup="2" dimension="24"/>
    <map measureGroup="2" dimension="25"/>
    <map measureGroup="2" dimension="26"/>
    <map measureGroup="2" dimension="29"/>
    <map measureGroup="2" dimension="30"/>
    <map measureGroup="2" dimension="31"/>
    <map measureGroup="2" dimension="33"/>
    <map measureGroup="2" dimension="34"/>
    <map measureGroup="2" dimension="38"/>
    <map measureGroup="2" dimension="40"/>
    <map measureGroup="2" dimension="45"/>
    <map measureGroup="2" dimension="46"/>
    <map measureGroup="2" dimension="48"/>
    <map measureGroup="2" dimension="49"/>
    <map measureGroup="3" dimension="0"/>
    <map measureGroup="3" dimension="3"/>
    <map measureGroup="3" dimension="4"/>
    <map measureGroup="3" dimension="5"/>
    <map measureGroup="3" dimension="6"/>
    <map measureGroup="3" dimension="7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3" dimension="29"/>
    <map measureGroup="3" dimension="30"/>
    <map measureGroup="3" dimension="31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4" dimension="3"/>
    <map measureGroup="4" dimension="5"/>
    <map measureGroup="4" dimension="6"/>
    <map measureGroup="4" dimension="7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6"/>
    <map measureGroup="4" dimension="17"/>
    <map measureGroup="4" dimension="18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3"/>
    <map measureGroup="4" dimension="34"/>
    <map measureGroup="4" dimension="37"/>
    <map measureGroup="4" dimension="38"/>
    <map measureGroup="4" dimension="40"/>
    <map measureGroup="4" dimension="41"/>
    <map measureGroup="4" dimension="42"/>
    <map measureGroup="4" dimension="43"/>
    <map measureGroup="4" dimension="44"/>
    <map measureGroup="4" dimension="48"/>
    <map measureGroup="5" dimension="0"/>
    <map measureGroup="5" dimension="3"/>
    <map measureGroup="5" dimension="5"/>
    <map measureGroup="5" dimension="6"/>
    <map measureGroup="5" dimension="7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6"/>
    <map measureGroup="5" dimension="17"/>
    <map measureGroup="5" dimension="18"/>
    <map measureGroup="5" dimension="20"/>
    <map measureGroup="5" dimension="21"/>
    <map measureGroup="5" dimension="22"/>
    <map measureGroup="5" dimension="23"/>
    <map measureGroup="5" dimension="24"/>
    <map measureGroup="5" dimension="25"/>
    <map measureGroup="5" dimension="26"/>
    <map measureGroup="5" dimension="28"/>
    <map measureGroup="5" dimension="29"/>
    <map measureGroup="5" dimension="30"/>
    <map measureGroup="5" dimension="31"/>
    <map measureGroup="5" dimension="33"/>
    <map measureGroup="5" dimension="34"/>
    <map measureGroup="5" dimension="35"/>
    <map measureGroup="5" dimension="37"/>
    <map measureGroup="5" dimension="38"/>
    <map measureGroup="5" dimension="40"/>
    <map measureGroup="5" dimension="41"/>
    <map measureGroup="5" dimension="42"/>
    <map measureGroup="5" dimension="43"/>
    <map measureGroup="5" dimension="44"/>
    <map measureGroup="5" dimension="45"/>
    <map measureGroup="5" dimension="47"/>
    <map measureGroup="5" dimension="48"/>
    <map measureGroup="6" dimension="5"/>
    <map measureGroup="6" dimension="6"/>
    <map measureGroup="6" dimension="7"/>
    <map measureGroup="6" dimension="8"/>
    <map measureGroup="6" dimension="11"/>
    <map measureGroup="6" dimension="16"/>
    <map measureGroup="6" dimension="17"/>
    <map measureGroup="6" dimension="20"/>
    <map measureGroup="6" dimension="21"/>
    <map measureGroup="6" dimension="24"/>
    <map measureGroup="6" dimension="30"/>
    <map measureGroup="6" dimension="37"/>
    <map measureGroup="6" dimension="38"/>
    <map measureGroup="6" dimension="41"/>
    <map measureGroup="6" dimension="42"/>
    <map measureGroup="6" dimension="44"/>
    <map measureGroup="6" dimension="48"/>
    <map measureGroup="7" dimension="3"/>
    <map measureGroup="7" dimension="5"/>
    <map measureGroup="7" dimension="6"/>
    <map measureGroup="7" dimension="7"/>
    <map measureGroup="7" dimension="8"/>
    <map measureGroup="7" dimension="11"/>
    <map measureGroup="7" dimension="16"/>
    <map measureGroup="7" dimension="17"/>
    <map measureGroup="7" dimension="20"/>
    <map measureGroup="7" dimension="21"/>
    <map measureGroup="7" dimension="24"/>
    <map measureGroup="7" dimension="30"/>
    <map measureGroup="7" dimension="37"/>
    <map measureGroup="7" dimension="38"/>
    <map measureGroup="7" dimension="41"/>
    <map measureGroup="7" dimension="42"/>
    <map measureGroup="7" dimension="44"/>
    <map measureGroup="7" dimension="48"/>
    <map measureGroup="8" dimension="3"/>
    <map measureGroup="8" dimension="5"/>
    <map measureGroup="8" dimension="6"/>
    <map measureGroup="8" dimension="7"/>
    <map measureGroup="8" dimension="8"/>
    <map measureGroup="8" dimension="11"/>
    <map measureGroup="8" dimension="15"/>
    <map measureGroup="8" dimension="16"/>
    <map measureGroup="8" dimension="17"/>
    <map measureGroup="8" dimension="20"/>
    <map measureGroup="8" dimension="21"/>
    <map measureGroup="8" dimension="24"/>
    <map measureGroup="8" dimension="30"/>
    <map measureGroup="8" dimension="37"/>
    <map measureGroup="8" dimension="38"/>
    <map measureGroup="8" dimension="41"/>
    <map measureGroup="8" dimension="42"/>
    <map measureGroup="8" dimension="44"/>
    <map measureGroup="8" dimension="48"/>
    <map measureGroup="9" dimension="0"/>
    <map measureGroup="9" dimension="1"/>
    <map measureGroup="9" dimension="2"/>
    <map measureGroup="9" dimension="3"/>
    <map measureGroup="9" dimension="4"/>
    <map measureGroup="9" dimension="5"/>
    <map measureGroup="9" dimension="6"/>
    <map measureGroup="9" dimension="7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6"/>
    <map measureGroup="9" dimension="17"/>
    <map measureGroup="9" dimension="18"/>
    <map measureGroup="9" dimension="19"/>
    <map measureGroup="9" dimension="20"/>
    <map measureGroup="9" dimension="21"/>
    <map measureGroup="9" dimension="22"/>
    <map measureGroup="9" dimension="23"/>
    <map measureGroup="9" dimension="24"/>
    <map measureGroup="9" dimension="25"/>
    <map measureGroup="9" dimension="26"/>
    <map measureGroup="9" dimension="28"/>
    <map measureGroup="9" dimension="29"/>
    <map measureGroup="9" dimension="30"/>
    <map measureGroup="9" dimension="31"/>
    <map measureGroup="9" dimension="33"/>
    <map measureGroup="9" dimension="34"/>
    <map measureGroup="9" dimension="35"/>
    <map measureGroup="9" dimension="36"/>
    <map measureGroup="9" dimension="37"/>
    <map measureGroup="9" dimension="38"/>
    <map measureGroup="9" dimension="39"/>
    <map measureGroup="9" dimension="40"/>
    <map measureGroup="9" dimension="41"/>
    <map measureGroup="9" dimension="42"/>
    <map measureGroup="9" dimension="43"/>
    <map measureGroup="9" dimension="44"/>
    <map measureGroup="9" dimension="45"/>
    <map measureGroup="9" dimension="46"/>
    <map measureGroup="9" dimension="47"/>
    <map measureGroup="9" dimension="48"/>
    <map measureGroup="9" dimension="49"/>
    <map measureGroup="10" dimension="3"/>
    <map measureGroup="10" dimension="5"/>
    <map measureGroup="10" dimension="6"/>
    <map measureGroup="10" dimension="7"/>
    <map measureGroup="10" dimension="11"/>
    <map measureGroup="10" dimension="16"/>
    <map measureGroup="10" dimension="17"/>
    <map measureGroup="10" dimension="18"/>
    <map measureGroup="10" dimension="19"/>
    <map measureGroup="10" dimension="20"/>
    <map measureGroup="10" dimension="21"/>
    <map measureGroup="10" dimension="24"/>
    <map measureGroup="10" dimension="29"/>
    <map measureGroup="10" dimension="30"/>
    <map measureGroup="10" dimension="31"/>
    <map measureGroup="10" dimension="37"/>
    <map measureGroup="10" dimension="38"/>
    <map measureGroup="10" dimension="41"/>
    <map measureGroup="10" dimension="42"/>
    <map measureGroup="10" dimension="44"/>
    <map measureGroup="10" dimension="48"/>
    <map measureGroup="11" dimension="3"/>
    <map measureGroup="11" dimension="5"/>
    <map measureGroup="11" dimension="6"/>
    <map measureGroup="11" dimension="7"/>
    <map measureGroup="11" dimension="11"/>
    <map measureGroup="11" dimension="16"/>
    <map measureGroup="11" dimension="17"/>
    <map measureGroup="11" dimension="18"/>
    <map measureGroup="11" dimension="20"/>
    <map measureGroup="11" dimension="21"/>
    <map measureGroup="11" dimension="24"/>
    <map measureGroup="11" dimension="29"/>
    <map measureGroup="11" dimension="30"/>
    <map measureGroup="11" dimension="31"/>
    <map measureGroup="11" dimension="37"/>
    <map measureGroup="11" dimension="38"/>
    <map measureGroup="11" dimension="41"/>
    <map measureGroup="11" dimension="42"/>
    <map measureGroup="11" dimension="44"/>
    <map measureGroup="11" dimension="48"/>
    <map measureGroup="12" dimension="3"/>
    <map measureGroup="12" dimension="5"/>
    <map measureGroup="12" dimension="6"/>
    <map measureGroup="12" dimension="7"/>
    <map measureGroup="12" dimension="11"/>
    <map measureGroup="12" dimension="16"/>
    <map measureGroup="12" dimension="17"/>
    <map measureGroup="12" dimension="18"/>
    <map measureGroup="12" dimension="20"/>
    <map measureGroup="12" dimension="21"/>
    <map measureGroup="12" dimension="24"/>
    <map measureGroup="12" dimension="30"/>
    <map measureGroup="12" dimension="31"/>
    <map measureGroup="12" dimension="37"/>
    <map measureGroup="12" dimension="38"/>
    <map measureGroup="12" dimension="41"/>
    <map measureGroup="12" dimension="42"/>
    <map measureGroup="12" dimension="44"/>
    <map measureGroup="12" dimension="48"/>
    <map measureGroup="13" dimension="3"/>
    <map measureGroup="13" dimension="5"/>
    <map measureGroup="13" dimension="6"/>
    <map measureGroup="13" dimension="7"/>
    <map measureGroup="13" dimension="10"/>
    <map measureGroup="13" dimension="11"/>
    <map measureGroup="13" dimension="12"/>
    <map measureGroup="13" dimension="13"/>
    <map measureGroup="13" dimension="14"/>
    <map measureGroup="13" dimension="16"/>
    <map measureGroup="13" dimension="17"/>
    <map measureGroup="13" dimension="18"/>
    <map measureGroup="13" dimension="20"/>
    <map measureGroup="13" dimension="21"/>
    <map measureGroup="13" dimension="23"/>
    <map measureGroup="13" dimension="24"/>
    <map measureGroup="13" dimension="25"/>
    <map measureGroup="13" dimension="26"/>
    <map measureGroup="13" dimension="29"/>
    <map measureGroup="13" dimension="30"/>
    <map measureGroup="13" dimension="31"/>
    <map measureGroup="13" dimension="33"/>
    <map measureGroup="13" dimension="34"/>
    <map measureGroup="13" dimension="37"/>
    <map measureGroup="13" dimension="38"/>
    <map measureGroup="13" dimension="40"/>
    <map measureGroup="13" dimension="41"/>
    <map measureGroup="13" dimension="42"/>
    <map measureGroup="13" dimension="44"/>
    <map measureGroup="13" dimension="4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fieldListSortAscending="1">
  <location ref="B3:Q562" firstHeaderRow="1" firstDataRow="4" firstDataCol="3" rowPageCount="1" colPageCount="1"/>
  <pivotFields count="46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1">
        <item s="1" c="1" x="0" d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items count="3">
        <item c="1" x="0" d="1"/>
        <item c="1" x="1" d="1"/>
        <item c="1" x="2" d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4"/>
    <field x="21"/>
  </rowFields>
  <rowItems count="556">
    <i>
      <x/>
      <x/>
      <x v="173"/>
    </i>
    <i r="1">
      <x v="1"/>
      <x v="182"/>
    </i>
    <i r="1">
      <x v="2"/>
      <x v="176"/>
    </i>
    <i r="1">
      <x v="3"/>
      <x v="147"/>
    </i>
    <i r="1">
      <x v="4"/>
      <x v="150"/>
    </i>
    <i r="1">
      <x v="5"/>
      <x v="54"/>
    </i>
    <i r="1">
      <x v="6"/>
      <x v="60"/>
    </i>
    <i r="1">
      <x v="7"/>
      <x v="61"/>
    </i>
    <i r="1">
      <x v="8"/>
      <x v="149"/>
    </i>
    <i r="1">
      <x v="9"/>
      <x v="55"/>
    </i>
    <i r="1">
      <x v="10"/>
      <x v="178"/>
    </i>
    <i r="1">
      <x v="11"/>
      <x v="69"/>
    </i>
    <i r="1">
      <x v="12"/>
      <x v="180"/>
    </i>
    <i r="1">
      <x v="13"/>
      <x v="163"/>
    </i>
    <i r="1">
      <x v="14"/>
      <x v="162"/>
    </i>
    <i r="1">
      <x v="15"/>
      <x/>
    </i>
    <i r="1">
      <x v="16"/>
      <x v="6"/>
    </i>
    <i r="1">
      <x v="17"/>
      <x v="8"/>
    </i>
    <i r="1">
      <x v="18"/>
      <x v="136"/>
    </i>
    <i r="1">
      <x v="19"/>
      <x v="141"/>
    </i>
    <i r="1">
      <x v="20"/>
      <x v="29"/>
    </i>
    <i r="1">
      <x v="21"/>
      <x v="31"/>
    </i>
    <i r="1">
      <x v="22"/>
      <x v="68"/>
    </i>
    <i r="1">
      <x v="23"/>
      <x v="71"/>
    </i>
    <i r="1">
      <x v="24"/>
      <x v="2"/>
    </i>
    <i r="1">
      <x v="25"/>
      <x v="144"/>
    </i>
    <i r="1">
      <x v="26"/>
      <x v="158"/>
    </i>
    <i r="1">
      <x v="27"/>
      <x v="156"/>
    </i>
    <i r="1">
      <x v="28"/>
      <x v="12"/>
    </i>
    <i r="1">
      <x v="29"/>
      <x v="23"/>
    </i>
    <i r="1">
      <x v="30"/>
      <x v="21"/>
    </i>
    <i r="1">
      <x v="32"/>
      <x v="152"/>
    </i>
    <i r="1">
      <x v="33"/>
      <x v="66"/>
    </i>
    <i r="1">
      <x v="34"/>
      <x v="181"/>
    </i>
    <i r="1">
      <x v="35"/>
      <x v="171"/>
    </i>
    <i r="1">
      <x v="36"/>
      <x v="179"/>
    </i>
    <i r="1">
      <x v="37"/>
      <x v="155"/>
    </i>
    <i r="1">
      <x v="38"/>
      <x v="160"/>
    </i>
    <i r="1">
      <x v="39"/>
      <x v="154"/>
    </i>
    <i r="1">
      <x v="40"/>
      <x v="153"/>
    </i>
    <i r="1">
      <x v="41"/>
      <x v="139"/>
    </i>
    <i r="1">
      <x v="42"/>
      <x v="175"/>
    </i>
    <i r="1">
      <x v="43"/>
      <x v="165"/>
    </i>
    <i r="1">
      <x v="44"/>
      <x v="44"/>
    </i>
    <i r="1">
      <x v="45"/>
      <x v="40"/>
    </i>
    <i r="1">
      <x v="46"/>
      <x v="42"/>
    </i>
    <i r="1">
      <x v="47"/>
      <x v="46"/>
    </i>
    <i r="1">
      <x v="48"/>
      <x v="48"/>
    </i>
    <i r="1">
      <x v="49"/>
      <x v="33"/>
    </i>
    <i r="1">
      <x v="50"/>
      <x v="35"/>
    </i>
    <i r="1">
      <x v="51"/>
      <x v="37"/>
    </i>
    <i r="1">
      <x v="52"/>
      <x v="59"/>
    </i>
    <i r="1">
      <x v="53"/>
      <x v="52"/>
    </i>
    <i r="1">
      <x v="54"/>
      <x v="50"/>
    </i>
    <i r="1">
      <x v="55"/>
      <x v="64"/>
    </i>
    <i r="1">
      <x v="57"/>
      <x v="16"/>
    </i>
    <i r="1">
      <x v="58"/>
      <x v="81"/>
    </i>
    <i r="1">
      <x v="59"/>
      <x v="83"/>
    </i>
    <i r="1">
      <x v="60"/>
      <x v="79"/>
    </i>
    <i r="1">
      <x v="61"/>
      <x v="95"/>
    </i>
    <i r="1">
      <x v="62"/>
      <x v="93"/>
    </i>
    <i r="1">
      <x v="63"/>
      <x v="96"/>
    </i>
    <i r="1">
      <x v="64"/>
      <x v="85"/>
    </i>
    <i r="1">
      <x v="66"/>
      <x v="100"/>
    </i>
    <i r="1">
      <x v="67"/>
      <x v="101"/>
    </i>
    <i r="1">
      <x v="68"/>
      <x v="97"/>
    </i>
    <i r="1">
      <x v="70"/>
      <x v="88"/>
    </i>
    <i r="1">
      <x v="71"/>
      <x v="87"/>
    </i>
    <i r="1">
      <x v="72"/>
      <x v="148"/>
    </i>
    <i r="1">
      <x v="73"/>
      <x v="75"/>
    </i>
    <i r="1">
      <x v="74"/>
      <x v="77"/>
    </i>
    <i r="1">
      <x v="75"/>
      <x v="98"/>
    </i>
    <i r="1">
      <x v="76"/>
      <x v="11"/>
    </i>
    <i r="1">
      <x v="77"/>
      <x v="89"/>
    </i>
    <i r="1">
      <x v="78"/>
      <x v="91"/>
    </i>
    <i r="1">
      <x v="79"/>
      <x v="92"/>
    </i>
    <i r="1">
      <x v="80"/>
      <x v="90"/>
    </i>
    <i r="1">
      <x v="81"/>
      <x v="57"/>
    </i>
    <i r="1">
      <x v="82"/>
      <x v="62"/>
    </i>
    <i r="1">
      <x v="83"/>
      <x v="1"/>
    </i>
    <i r="1">
      <x v="84"/>
      <x v="5"/>
    </i>
    <i r="1">
      <x v="85"/>
      <x v="10"/>
    </i>
    <i r="1">
      <x v="86"/>
      <x v="4"/>
    </i>
    <i r="1">
      <x v="87"/>
      <x v="14"/>
    </i>
    <i r="1">
      <x v="88"/>
      <x v="20"/>
    </i>
    <i r="1">
      <x v="89"/>
      <x v="25"/>
    </i>
    <i r="1">
      <x v="90"/>
      <x v="18"/>
    </i>
    <i r="1">
      <x v="91"/>
      <x v="138"/>
    </i>
    <i r="1">
      <x v="92"/>
      <x v="143"/>
    </i>
    <i r="1">
      <x v="93"/>
      <x v="146"/>
    </i>
    <i r="1">
      <x v="94"/>
      <x v="140"/>
    </i>
    <i r="1">
      <x v="95"/>
      <x v="72"/>
    </i>
    <i r="1">
      <x v="96"/>
      <x v="177"/>
    </i>
    <i r="1">
      <x v="97"/>
      <x v="167"/>
    </i>
    <i r="1">
      <x v="98"/>
      <x v="169"/>
    </i>
    <i r="1">
      <x v="99"/>
      <x v="118"/>
    </i>
    <i r="1">
      <x v="100"/>
      <x v="112"/>
    </i>
    <i r="1">
      <x v="101"/>
      <x v="114"/>
    </i>
    <i r="1">
      <x v="102"/>
      <x v="116"/>
    </i>
    <i r="1">
      <x v="103"/>
      <x v="120"/>
    </i>
    <i r="1">
      <x v="104"/>
      <x v="122"/>
    </i>
    <i r="1">
      <x v="105"/>
      <x v="126"/>
    </i>
    <i r="1">
      <x v="106"/>
      <x v="124"/>
    </i>
    <i r="1">
      <x v="107"/>
      <x v="132"/>
    </i>
    <i r="1">
      <x v="108"/>
      <x v="130"/>
    </i>
    <i r="1">
      <x v="109"/>
      <x v="134"/>
    </i>
    <i r="1">
      <x v="110"/>
      <x v="128"/>
    </i>
    <i r="1">
      <x v="111"/>
      <x v="108"/>
    </i>
    <i r="1">
      <x v="112"/>
      <x v="110"/>
    </i>
    <i r="1">
      <x v="113"/>
      <x v="103"/>
    </i>
    <i r="1">
      <x v="114"/>
      <x v="105"/>
    </i>
    <i r="1">
      <x v="115"/>
      <x v="107"/>
    </i>
    <i r="1">
      <x v="116"/>
      <x v="27"/>
    </i>
    <i>
      <x v="1"/>
      <x/>
      <x v="173"/>
    </i>
    <i r="1">
      <x v="1"/>
      <x v="182"/>
    </i>
    <i r="1">
      <x v="2"/>
      <x v="176"/>
    </i>
    <i r="1">
      <x v="3"/>
      <x v="147"/>
    </i>
    <i r="1">
      <x v="4"/>
      <x v="150"/>
    </i>
    <i r="1">
      <x v="5"/>
      <x v="54"/>
    </i>
    <i r="1">
      <x v="6"/>
      <x v="60"/>
    </i>
    <i r="1">
      <x v="7"/>
      <x v="61"/>
    </i>
    <i r="1">
      <x v="8"/>
      <x v="149"/>
    </i>
    <i r="1">
      <x v="9"/>
      <x v="55"/>
    </i>
    <i r="1">
      <x v="10"/>
      <x v="178"/>
    </i>
    <i r="1">
      <x v="11"/>
      <x v="69"/>
    </i>
    <i r="1">
      <x v="12"/>
      <x v="180"/>
    </i>
    <i r="1">
      <x v="13"/>
      <x v="163"/>
    </i>
    <i r="1">
      <x v="14"/>
      <x v="162"/>
    </i>
    <i r="1">
      <x v="15"/>
      <x/>
    </i>
    <i r="1">
      <x v="16"/>
      <x v="6"/>
    </i>
    <i r="1">
      <x v="17"/>
      <x v="8"/>
    </i>
    <i r="1">
      <x v="18"/>
      <x v="136"/>
    </i>
    <i r="1">
      <x v="19"/>
      <x v="141"/>
    </i>
    <i r="1">
      <x v="20"/>
      <x v="29"/>
    </i>
    <i r="1">
      <x v="21"/>
      <x v="31"/>
    </i>
    <i r="1">
      <x v="22"/>
      <x v="68"/>
    </i>
    <i r="1">
      <x v="23"/>
      <x v="71"/>
    </i>
    <i r="1">
      <x v="24"/>
      <x v="2"/>
    </i>
    <i r="1">
      <x v="25"/>
      <x v="144"/>
    </i>
    <i r="1">
      <x v="26"/>
      <x v="158"/>
    </i>
    <i r="1">
      <x v="27"/>
      <x v="156"/>
    </i>
    <i r="1">
      <x v="28"/>
      <x v="12"/>
    </i>
    <i r="1">
      <x v="29"/>
      <x v="23"/>
    </i>
    <i r="1">
      <x v="30"/>
      <x v="21"/>
    </i>
    <i r="1">
      <x v="31"/>
      <x v="151"/>
    </i>
    <i r="1">
      <x v="33"/>
      <x v="66"/>
    </i>
    <i r="1">
      <x v="34"/>
      <x v="181"/>
    </i>
    <i r="1">
      <x v="35"/>
      <x v="171"/>
    </i>
    <i r="1">
      <x v="36"/>
      <x v="179"/>
    </i>
    <i r="1">
      <x v="37"/>
      <x v="155"/>
    </i>
    <i r="1">
      <x v="38"/>
      <x v="160"/>
    </i>
    <i r="1">
      <x v="39"/>
      <x v="154"/>
    </i>
    <i r="1">
      <x v="40"/>
      <x v="153"/>
    </i>
    <i r="1">
      <x v="41"/>
      <x v="139"/>
    </i>
    <i r="1">
      <x v="42"/>
      <x v="175"/>
    </i>
    <i r="1">
      <x v="43"/>
      <x v="165"/>
    </i>
    <i r="1">
      <x v="44"/>
      <x v="44"/>
    </i>
    <i r="1">
      <x v="45"/>
      <x v="40"/>
    </i>
    <i r="1">
      <x v="46"/>
      <x v="42"/>
    </i>
    <i r="1">
      <x v="47"/>
      <x v="46"/>
    </i>
    <i r="1">
      <x v="48"/>
      <x v="48"/>
    </i>
    <i r="1">
      <x v="49"/>
      <x v="33"/>
    </i>
    <i r="1">
      <x v="50"/>
      <x v="35"/>
    </i>
    <i r="1">
      <x v="51"/>
      <x v="37"/>
    </i>
    <i r="1">
      <x v="52"/>
      <x v="59"/>
    </i>
    <i r="1">
      <x v="53"/>
      <x v="52"/>
    </i>
    <i r="1">
      <x v="54"/>
      <x v="50"/>
    </i>
    <i r="1">
      <x v="55"/>
      <x v="64"/>
    </i>
    <i r="1">
      <x v="57"/>
      <x v="16"/>
    </i>
    <i r="1">
      <x v="58"/>
      <x v="81"/>
    </i>
    <i r="1">
      <x v="59"/>
      <x v="83"/>
    </i>
    <i r="1">
      <x v="60"/>
      <x v="79"/>
    </i>
    <i r="1">
      <x v="61"/>
      <x v="95"/>
    </i>
    <i r="1">
      <x v="62"/>
      <x v="93"/>
    </i>
    <i r="1">
      <x v="63"/>
      <x v="96"/>
    </i>
    <i r="1">
      <x v="64"/>
      <x v="85"/>
    </i>
    <i r="1">
      <x v="65"/>
      <x v="74"/>
    </i>
    <i r="1">
      <x v="66"/>
      <x v="100"/>
    </i>
    <i r="1">
      <x v="67"/>
      <x v="101"/>
    </i>
    <i r="1">
      <x v="68"/>
      <x v="97"/>
    </i>
    <i r="1">
      <x v="69"/>
      <x v="86"/>
    </i>
    <i r="1">
      <x v="70"/>
      <x v="88"/>
    </i>
    <i r="1">
      <x v="71"/>
      <x v="87"/>
    </i>
    <i r="1">
      <x v="73"/>
      <x v="75"/>
    </i>
    <i r="1">
      <x v="74"/>
      <x v="77"/>
    </i>
    <i r="1">
      <x v="75"/>
      <x v="98"/>
    </i>
    <i r="1">
      <x v="76"/>
      <x v="11"/>
    </i>
    <i r="1">
      <x v="77"/>
      <x v="89"/>
    </i>
    <i r="1">
      <x v="78"/>
      <x v="91"/>
    </i>
    <i r="1">
      <x v="79"/>
      <x v="92"/>
    </i>
    <i r="1">
      <x v="80"/>
      <x v="90"/>
    </i>
    <i r="1">
      <x v="81"/>
      <x v="57"/>
    </i>
    <i r="1">
      <x v="82"/>
      <x v="62"/>
    </i>
    <i r="1">
      <x v="83"/>
      <x v="1"/>
    </i>
    <i r="1">
      <x v="84"/>
      <x v="5"/>
    </i>
    <i r="1">
      <x v="85"/>
      <x v="10"/>
    </i>
    <i r="1">
      <x v="86"/>
      <x v="4"/>
    </i>
    <i r="1">
      <x v="87"/>
      <x v="14"/>
    </i>
    <i r="1">
      <x v="88"/>
      <x v="20"/>
    </i>
    <i r="1">
      <x v="89"/>
      <x v="25"/>
    </i>
    <i r="1">
      <x v="90"/>
      <x v="18"/>
    </i>
    <i r="1">
      <x v="91"/>
      <x v="138"/>
    </i>
    <i r="1">
      <x v="92"/>
      <x v="143"/>
    </i>
    <i r="1">
      <x v="93"/>
      <x v="146"/>
    </i>
    <i r="1">
      <x v="94"/>
      <x v="140"/>
    </i>
    <i r="1">
      <x v="95"/>
      <x v="72"/>
    </i>
    <i r="1">
      <x v="96"/>
      <x v="177"/>
    </i>
    <i r="1">
      <x v="97"/>
      <x v="167"/>
    </i>
    <i r="1">
      <x v="98"/>
      <x v="169"/>
    </i>
    <i r="1">
      <x v="99"/>
      <x v="118"/>
    </i>
    <i r="1">
      <x v="100"/>
      <x v="112"/>
    </i>
    <i r="1">
      <x v="101"/>
      <x v="114"/>
    </i>
    <i r="1">
      <x v="102"/>
      <x v="116"/>
    </i>
    <i r="1">
      <x v="103"/>
      <x v="120"/>
    </i>
    <i r="1">
      <x v="104"/>
      <x v="122"/>
    </i>
    <i r="1">
      <x v="105"/>
      <x v="126"/>
    </i>
    <i r="1">
      <x v="106"/>
      <x v="124"/>
    </i>
    <i r="1">
      <x v="107"/>
      <x v="132"/>
    </i>
    <i r="1">
      <x v="108"/>
      <x v="130"/>
    </i>
    <i r="1">
      <x v="109"/>
      <x v="134"/>
    </i>
    <i r="1">
      <x v="110"/>
      <x v="128"/>
    </i>
    <i r="1">
      <x v="111"/>
      <x v="108"/>
    </i>
    <i r="1">
      <x v="112"/>
      <x v="110"/>
    </i>
    <i r="1">
      <x v="113"/>
      <x v="103"/>
    </i>
    <i r="1">
      <x v="114"/>
      <x v="105"/>
    </i>
    <i r="1">
      <x v="115"/>
      <x v="107"/>
    </i>
    <i r="1">
      <x v="116"/>
      <x v="27"/>
    </i>
    <i>
      <x v="2"/>
      <x/>
      <x v="173"/>
    </i>
    <i r="1">
      <x v="1"/>
      <x v="182"/>
    </i>
    <i r="1">
      <x v="2"/>
      <x v="176"/>
    </i>
    <i r="1">
      <x v="3"/>
      <x v="147"/>
    </i>
    <i r="1">
      <x v="4"/>
      <x v="150"/>
    </i>
    <i r="1">
      <x v="5"/>
      <x v="54"/>
    </i>
    <i r="1">
      <x v="6"/>
      <x v="60"/>
    </i>
    <i r="1">
      <x v="7"/>
      <x v="61"/>
    </i>
    <i r="1">
      <x v="8"/>
      <x v="149"/>
    </i>
    <i r="1">
      <x v="9"/>
      <x v="55"/>
    </i>
    <i r="1">
      <x v="10"/>
      <x v="178"/>
    </i>
    <i r="1">
      <x v="11"/>
      <x v="69"/>
    </i>
    <i r="1">
      <x v="12"/>
      <x v="180"/>
    </i>
    <i r="1">
      <x v="13"/>
      <x v="163"/>
    </i>
    <i r="1">
      <x v="14"/>
      <x v="162"/>
    </i>
    <i r="1">
      <x v="15"/>
      <x/>
    </i>
    <i r="1">
      <x v="16"/>
      <x v="6"/>
    </i>
    <i r="1">
      <x v="17"/>
      <x v="8"/>
    </i>
    <i r="1">
      <x v="18"/>
      <x v="136"/>
    </i>
    <i r="1">
      <x v="19"/>
      <x v="141"/>
    </i>
    <i r="1">
      <x v="20"/>
      <x v="29"/>
    </i>
    <i r="1">
      <x v="21"/>
      <x v="31"/>
    </i>
    <i r="1">
      <x v="22"/>
      <x v="68"/>
    </i>
    <i r="1">
      <x v="23"/>
      <x v="71"/>
    </i>
    <i r="1">
      <x v="24"/>
      <x v="2"/>
    </i>
    <i r="1">
      <x v="25"/>
      <x v="144"/>
    </i>
    <i r="1">
      <x v="26"/>
      <x v="158"/>
    </i>
    <i r="1">
      <x v="27"/>
      <x v="156"/>
    </i>
    <i r="1">
      <x v="28"/>
      <x v="12"/>
    </i>
    <i r="1">
      <x v="29"/>
      <x v="23"/>
    </i>
    <i r="1">
      <x v="30"/>
      <x v="21"/>
    </i>
    <i r="1">
      <x v="31"/>
      <x v="151"/>
    </i>
    <i r="1">
      <x v="33"/>
      <x v="66"/>
    </i>
    <i r="1">
      <x v="34"/>
      <x v="181"/>
    </i>
    <i r="1">
      <x v="35"/>
      <x v="171"/>
    </i>
    <i r="1">
      <x v="36"/>
      <x v="179"/>
    </i>
    <i r="1">
      <x v="37"/>
      <x v="155"/>
    </i>
    <i r="1">
      <x v="38"/>
      <x v="160"/>
    </i>
    <i r="1">
      <x v="41"/>
      <x v="139"/>
    </i>
    <i r="1">
      <x v="42"/>
      <x v="175"/>
    </i>
    <i r="1">
      <x v="43"/>
      <x v="165"/>
    </i>
    <i r="1">
      <x v="44"/>
      <x v="44"/>
    </i>
    <i r="1">
      <x v="45"/>
      <x v="40"/>
    </i>
    <i r="1">
      <x v="46"/>
      <x v="42"/>
    </i>
    <i r="1">
      <x v="47"/>
      <x v="46"/>
    </i>
    <i r="1">
      <x v="48"/>
      <x v="48"/>
    </i>
    <i r="1">
      <x v="49"/>
      <x v="33"/>
    </i>
    <i r="1">
      <x v="50"/>
      <x v="35"/>
    </i>
    <i r="1">
      <x v="51"/>
      <x v="37"/>
    </i>
    <i r="1">
      <x v="52"/>
      <x v="59"/>
    </i>
    <i r="1">
      <x v="53"/>
      <x v="52"/>
    </i>
    <i r="1">
      <x v="54"/>
      <x v="50"/>
    </i>
    <i r="1">
      <x v="55"/>
      <x v="64"/>
    </i>
    <i r="1">
      <x v="57"/>
      <x v="16"/>
    </i>
    <i r="1">
      <x v="58"/>
      <x v="81"/>
    </i>
    <i r="1">
      <x v="59"/>
      <x v="83"/>
    </i>
    <i r="1">
      <x v="60"/>
      <x v="79"/>
    </i>
    <i r="1">
      <x v="61"/>
      <x v="95"/>
    </i>
    <i r="1">
      <x v="62"/>
      <x v="93"/>
    </i>
    <i r="1">
      <x v="63"/>
      <x v="96"/>
    </i>
    <i r="1">
      <x v="64"/>
      <x v="85"/>
    </i>
    <i r="1">
      <x v="66"/>
      <x v="100"/>
    </i>
    <i r="1">
      <x v="67"/>
      <x v="101"/>
    </i>
    <i r="1">
      <x v="68"/>
      <x v="97"/>
    </i>
    <i r="1">
      <x v="73"/>
      <x v="75"/>
    </i>
    <i r="1">
      <x v="74"/>
      <x v="77"/>
    </i>
    <i r="1">
      <x v="75"/>
      <x v="98"/>
    </i>
    <i r="1">
      <x v="76"/>
      <x v="11"/>
    </i>
    <i r="1">
      <x v="77"/>
      <x v="89"/>
    </i>
    <i r="1">
      <x v="78"/>
      <x v="91"/>
    </i>
    <i r="1">
      <x v="79"/>
      <x v="92"/>
    </i>
    <i r="1">
      <x v="80"/>
      <x v="90"/>
    </i>
    <i r="1">
      <x v="81"/>
      <x v="57"/>
    </i>
    <i r="1">
      <x v="82"/>
      <x v="62"/>
    </i>
    <i r="1">
      <x v="83"/>
      <x v="1"/>
    </i>
    <i r="1">
      <x v="84"/>
      <x v="5"/>
    </i>
    <i r="1">
      <x v="85"/>
      <x v="10"/>
    </i>
    <i r="1">
      <x v="86"/>
      <x v="4"/>
    </i>
    <i r="1">
      <x v="87"/>
      <x v="14"/>
    </i>
    <i r="1">
      <x v="88"/>
      <x v="20"/>
    </i>
    <i r="1">
      <x v="89"/>
      <x v="25"/>
    </i>
    <i r="1">
      <x v="90"/>
      <x v="18"/>
    </i>
    <i r="1">
      <x v="91"/>
      <x v="138"/>
    </i>
    <i r="1">
      <x v="92"/>
      <x v="143"/>
    </i>
    <i r="1">
      <x v="93"/>
      <x v="146"/>
    </i>
    <i r="1">
      <x v="94"/>
      <x v="140"/>
    </i>
    <i r="1">
      <x v="95"/>
      <x v="72"/>
    </i>
    <i r="1">
      <x v="96"/>
      <x v="177"/>
    </i>
    <i r="1">
      <x v="97"/>
      <x v="167"/>
    </i>
    <i r="1">
      <x v="98"/>
      <x v="169"/>
    </i>
    <i r="1">
      <x v="99"/>
      <x v="118"/>
    </i>
    <i r="1">
      <x v="100"/>
      <x v="112"/>
    </i>
    <i r="1">
      <x v="101"/>
      <x v="114"/>
    </i>
    <i r="1">
      <x v="102"/>
      <x v="116"/>
    </i>
    <i r="1">
      <x v="103"/>
      <x v="120"/>
    </i>
    <i r="1">
      <x v="104"/>
      <x v="122"/>
    </i>
    <i r="1">
      <x v="105"/>
      <x v="126"/>
    </i>
    <i r="1">
      <x v="106"/>
      <x v="124"/>
    </i>
    <i r="1">
      <x v="107"/>
      <x v="132"/>
    </i>
    <i r="1">
      <x v="108"/>
      <x v="130"/>
    </i>
    <i r="1">
      <x v="109"/>
      <x v="134"/>
    </i>
    <i r="1">
      <x v="110"/>
      <x v="128"/>
    </i>
    <i r="1">
      <x v="111"/>
      <x v="108"/>
    </i>
    <i r="1">
      <x v="112"/>
      <x v="110"/>
    </i>
    <i r="1">
      <x v="113"/>
      <x v="103"/>
    </i>
    <i r="1">
      <x v="114"/>
      <x v="105"/>
    </i>
    <i r="1">
      <x v="115"/>
      <x v="107"/>
    </i>
    <i r="1">
      <x v="116"/>
      <x v="27"/>
    </i>
    <i r="1">
      <x v="134"/>
      <x v="67"/>
    </i>
    <i r="1">
      <x v="143"/>
      <x v="34"/>
    </i>
    <i r="1">
      <x v="144"/>
      <x v="36"/>
    </i>
    <i r="1">
      <x v="145"/>
      <x v="38"/>
    </i>
    <i>
      <x v="3"/>
      <x/>
      <x v="173"/>
    </i>
    <i r="1">
      <x v="1"/>
      <x v="182"/>
    </i>
    <i r="1">
      <x v="2"/>
      <x v="176"/>
    </i>
    <i r="1">
      <x v="3"/>
      <x v="147"/>
    </i>
    <i r="1">
      <x v="4"/>
      <x v="150"/>
    </i>
    <i r="1">
      <x v="5"/>
      <x v="54"/>
    </i>
    <i r="1">
      <x v="6"/>
      <x v="60"/>
    </i>
    <i r="1">
      <x v="7"/>
      <x v="61"/>
    </i>
    <i r="1">
      <x v="8"/>
      <x v="149"/>
    </i>
    <i r="1">
      <x v="9"/>
      <x v="55"/>
    </i>
    <i r="1">
      <x v="10"/>
      <x v="178"/>
    </i>
    <i r="1">
      <x v="11"/>
      <x v="69"/>
    </i>
    <i r="1">
      <x v="12"/>
      <x v="180"/>
    </i>
    <i r="1">
      <x v="13"/>
      <x v="163"/>
    </i>
    <i r="1">
      <x v="14"/>
      <x v="162"/>
    </i>
    <i r="1">
      <x v="15"/>
      <x/>
    </i>
    <i r="1">
      <x v="16"/>
      <x v="6"/>
    </i>
    <i r="1">
      <x v="17"/>
      <x v="8"/>
    </i>
    <i r="1">
      <x v="18"/>
      <x v="136"/>
    </i>
    <i r="1">
      <x v="19"/>
      <x v="141"/>
    </i>
    <i r="1">
      <x v="20"/>
      <x v="29"/>
    </i>
    <i r="1">
      <x v="21"/>
      <x v="31"/>
    </i>
    <i r="1">
      <x v="22"/>
      <x v="68"/>
    </i>
    <i r="1">
      <x v="23"/>
      <x v="71"/>
    </i>
    <i r="1">
      <x v="24"/>
      <x v="2"/>
    </i>
    <i r="1">
      <x v="25"/>
      <x v="144"/>
    </i>
    <i r="1">
      <x v="26"/>
      <x v="158"/>
    </i>
    <i r="1">
      <x v="27"/>
      <x v="156"/>
    </i>
    <i r="1">
      <x v="28"/>
      <x v="12"/>
    </i>
    <i r="1">
      <x v="29"/>
      <x v="23"/>
    </i>
    <i r="1">
      <x v="30"/>
      <x v="21"/>
    </i>
    <i r="1">
      <x v="33"/>
      <x v="66"/>
    </i>
    <i r="1">
      <x v="34"/>
      <x v="181"/>
    </i>
    <i r="1">
      <x v="35"/>
      <x v="171"/>
    </i>
    <i r="1">
      <x v="36"/>
      <x v="179"/>
    </i>
    <i r="1">
      <x v="37"/>
      <x v="155"/>
    </i>
    <i r="1">
      <x v="38"/>
      <x v="160"/>
    </i>
    <i r="1">
      <x v="39"/>
      <x v="154"/>
    </i>
    <i r="1">
      <x v="40"/>
      <x v="153"/>
    </i>
    <i r="1">
      <x v="41"/>
      <x v="139"/>
    </i>
    <i r="1">
      <x v="42"/>
      <x v="175"/>
    </i>
    <i r="1">
      <x v="43"/>
      <x v="165"/>
    </i>
    <i r="1">
      <x v="44"/>
      <x v="44"/>
    </i>
    <i r="1">
      <x v="45"/>
      <x v="40"/>
    </i>
    <i r="1">
      <x v="46"/>
      <x v="42"/>
    </i>
    <i r="1">
      <x v="47"/>
      <x v="46"/>
    </i>
    <i r="1">
      <x v="48"/>
      <x v="48"/>
    </i>
    <i r="1">
      <x v="49"/>
      <x v="33"/>
    </i>
    <i r="1">
      <x v="50"/>
      <x v="35"/>
    </i>
    <i r="1">
      <x v="51"/>
      <x v="37"/>
    </i>
    <i r="1">
      <x v="52"/>
      <x v="59"/>
    </i>
    <i r="1">
      <x v="53"/>
      <x v="52"/>
    </i>
    <i r="1">
      <x v="54"/>
      <x v="50"/>
    </i>
    <i r="1">
      <x v="55"/>
      <x v="64"/>
    </i>
    <i r="1">
      <x v="56"/>
      <x v="39"/>
    </i>
    <i r="1">
      <x v="57"/>
      <x v="16"/>
    </i>
    <i r="1">
      <x v="58"/>
      <x v="81"/>
    </i>
    <i r="1">
      <x v="59"/>
      <x v="83"/>
    </i>
    <i r="1">
      <x v="61"/>
      <x v="95"/>
    </i>
    <i r="1">
      <x v="62"/>
      <x v="93"/>
    </i>
    <i r="1">
      <x v="63"/>
      <x v="96"/>
    </i>
    <i r="1">
      <x v="64"/>
      <x v="85"/>
    </i>
    <i r="1">
      <x v="66"/>
      <x v="100"/>
    </i>
    <i r="1">
      <x v="67"/>
      <x v="101"/>
    </i>
    <i r="1">
      <x v="73"/>
      <x v="75"/>
    </i>
    <i r="1">
      <x v="74"/>
      <x v="77"/>
    </i>
    <i r="1">
      <x v="75"/>
      <x v="98"/>
    </i>
    <i r="1">
      <x v="76"/>
      <x v="11"/>
    </i>
    <i r="1">
      <x v="77"/>
      <x v="89"/>
    </i>
    <i r="1">
      <x v="78"/>
      <x v="91"/>
    </i>
    <i r="1">
      <x v="79"/>
      <x v="92"/>
    </i>
    <i r="1">
      <x v="80"/>
      <x v="90"/>
    </i>
    <i r="1">
      <x v="81"/>
      <x v="57"/>
    </i>
    <i r="1">
      <x v="82"/>
      <x v="62"/>
    </i>
    <i r="1">
      <x v="83"/>
      <x v="1"/>
    </i>
    <i r="1">
      <x v="84"/>
      <x v="5"/>
    </i>
    <i r="1">
      <x v="85"/>
      <x v="10"/>
    </i>
    <i r="1">
      <x v="86"/>
      <x v="4"/>
    </i>
    <i r="1">
      <x v="87"/>
      <x v="14"/>
    </i>
    <i r="1">
      <x v="89"/>
      <x v="25"/>
    </i>
    <i r="1">
      <x v="90"/>
      <x v="18"/>
    </i>
    <i r="1">
      <x v="91"/>
      <x v="138"/>
    </i>
    <i r="1">
      <x v="92"/>
      <x v="143"/>
    </i>
    <i r="1">
      <x v="93"/>
      <x v="146"/>
    </i>
    <i r="1">
      <x v="94"/>
      <x v="140"/>
    </i>
    <i r="1">
      <x v="96"/>
      <x v="177"/>
    </i>
    <i r="1">
      <x v="97"/>
      <x v="167"/>
    </i>
    <i r="1">
      <x v="98"/>
      <x v="169"/>
    </i>
    <i r="1">
      <x v="99"/>
      <x v="118"/>
    </i>
    <i r="1">
      <x v="100"/>
      <x v="112"/>
    </i>
    <i r="1">
      <x v="101"/>
      <x v="114"/>
    </i>
    <i r="1">
      <x v="102"/>
      <x v="116"/>
    </i>
    <i r="1">
      <x v="103"/>
      <x v="120"/>
    </i>
    <i r="1">
      <x v="104"/>
      <x v="122"/>
    </i>
    <i r="1">
      <x v="105"/>
      <x v="126"/>
    </i>
    <i r="1">
      <x v="106"/>
      <x v="124"/>
    </i>
    <i r="1">
      <x v="107"/>
      <x v="132"/>
    </i>
    <i r="1">
      <x v="108"/>
      <x v="130"/>
    </i>
    <i r="1">
      <x v="110"/>
      <x v="128"/>
    </i>
    <i r="1">
      <x v="111"/>
      <x v="108"/>
    </i>
    <i r="1">
      <x v="112"/>
      <x v="110"/>
    </i>
    <i r="1">
      <x v="113"/>
      <x v="103"/>
    </i>
    <i r="1">
      <x v="114"/>
      <x v="105"/>
    </i>
    <i r="1">
      <x v="115"/>
      <x v="107"/>
    </i>
    <i r="1">
      <x v="116"/>
      <x v="27"/>
    </i>
    <i>
      <x v="4"/>
      <x v="33"/>
      <x v="66"/>
    </i>
    <i r="1">
      <x v="99"/>
      <x v="118"/>
    </i>
    <i r="1">
      <x v="100"/>
      <x v="112"/>
    </i>
    <i r="1">
      <x v="101"/>
      <x v="114"/>
    </i>
    <i r="1">
      <x v="102"/>
      <x v="116"/>
    </i>
    <i r="1">
      <x v="103"/>
      <x v="120"/>
    </i>
    <i r="1">
      <x v="104"/>
      <x v="122"/>
    </i>
    <i r="1">
      <x v="105"/>
      <x v="126"/>
    </i>
    <i r="1">
      <x v="106"/>
      <x v="124"/>
    </i>
    <i r="1">
      <x v="108"/>
      <x v="130"/>
    </i>
    <i r="1">
      <x v="110"/>
      <x v="128"/>
    </i>
    <i r="1">
      <x v="112"/>
      <x v="110"/>
    </i>
    <i r="1">
      <x v="117"/>
      <x v="174"/>
    </i>
    <i r="1">
      <x v="118"/>
      <x v="56"/>
    </i>
    <i r="1">
      <x v="119"/>
      <x v="70"/>
    </i>
    <i r="1">
      <x v="120"/>
      <x v="164"/>
    </i>
    <i r="1">
      <x v="121"/>
      <x v="7"/>
    </i>
    <i r="1">
      <x v="122"/>
      <x v="9"/>
    </i>
    <i r="1">
      <x v="123"/>
      <x v="137"/>
    </i>
    <i r="1">
      <x v="124"/>
      <x v="142"/>
    </i>
    <i r="1">
      <x v="125"/>
      <x v="30"/>
    </i>
    <i r="1">
      <x v="126"/>
      <x v="32"/>
    </i>
    <i r="1">
      <x v="127"/>
      <x v="3"/>
    </i>
    <i r="1">
      <x v="128"/>
      <x v="145"/>
    </i>
    <i r="1">
      <x v="129"/>
      <x v="159"/>
    </i>
    <i r="1">
      <x v="130"/>
      <x v="157"/>
    </i>
    <i r="1">
      <x v="131"/>
      <x v="13"/>
    </i>
    <i r="1">
      <x v="132"/>
      <x v="24"/>
    </i>
    <i r="1">
      <x v="133"/>
      <x v="22"/>
    </i>
    <i r="1">
      <x v="134"/>
      <x v="67"/>
    </i>
    <i r="1">
      <x v="135"/>
      <x v="172"/>
    </i>
    <i r="1">
      <x v="136"/>
      <x v="161"/>
    </i>
    <i r="1">
      <x v="137"/>
      <x v="166"/>
    </i>
    <i r="1">
      <x v="138"/>
      <x v="45"/>
    </i>
    <i r="1">
      <x v="139"/>
      <x v="41"/>
    </i>
    <i r="1">
      <x v="140"/>
      <x v="43"/>
    </i>
    <i r="1">
      <x v="141"/>
      <x v="47"/>
    </i>
    <i r="1">
      <x v="142"/>
      <x v="49"/>
    </i>
    <i r="1">
      <x v="143"/>
      <x v="34"/>
    </i>
    <i r="1">
      <x v="144"/>
      <x v="36"/>
    </i>
    <i r="1">
      <x v="145"/>
      <x v="38"/>
    </i>
    <i r="1">
      <x v="146"/>
      <x v="53"/>
    </i>
    <i r="1">
      <x v="147"/>
      <x v="51"/>
    </i>
    <i r="1">
      <x v="148"/>
      <x v="65"/>
    </i>
    <i r="1">
      <x v="149"/>
      <x v="17"/>
    </i>
    <i r="1">
      <x v="150"/>
      <x v="82"/>
    </i>
    <i r="1">
      <x v="151"/>
      <x v="84"/>
    </i>
    <i r="1">
      <x v="152"/>
      <x v="80"/>
    </i>
    <i r="1">
      <x v="153"/>
      <x v="94"/>
    </i>
    <i r="1">
      <x v="154"/>
      <x v="102"/>
    </i>
    <i r="1">
      <x v="155"/>
      <x v="76"/>
    </i>
    <i r="1">
      <x v="156"/>
      <x v="78"/>
    </i>
    <i r="1">
      <x v="157"/>
      <x v="99"/>
    </i>
    <i r="1">
      <x v="158"/>
      <x v="58"/>
    </i>
    <i r="1">
      <x v="159"/>
      <x v="63"/>
    </i>
    <i r="1">
      <x v="160"/>
      <x v="15"/>
    </i>
    <i r="1">
      <x v="161"/>
      <x v="26"/>
    </i>
    <i r="1">
      <x v="162"/>
      <x v="19"/>
    </i>
    <i r="1">
      <x v="163"/>
      <x v="73"/>
    </i>
    <i r="1">
      <x v="164"/>
      <x v="168"/>
    </i>
    <i r="1">
      <x v="165"/>
      <x v="170"/>
    </i>
    <i r="1">
      <x v="166"/>
      <x v="119"/>
    </i>
    <i r="1">
      <x v="167"/>
      <x v="113"/>
    </i>
    <i r="1">
      <x v="168"/>
      <x v="115"/>
    </i>
    <i r="1">
      <x v="169"/>
      <x v="117"/>
    </i>
    <i r="1">
      <x v="170"/>
      <x v="121"/>
    </i>
    <i r="1">
      <x v="171"/>
      <x v="123"/>
    </i>
    <i r="1">
      <x v="172"/>
      <x v="127"/>
    </i>
    <i r="1">
      <x v="173"/>
      <x v="125"/>
    </i>
    <i r="1">
      <x v="174"/>
      <x v="133"/>
    </i>
    <i r="1">
      <x v="175"/>
      <x v="131"/>
    </i>
    <i r="1">
      <x v="176"/>
      <x v="135"/>
    </i>
    <i r="1">
      <x v="177"/>
      <x v="129"/>
    </i>
    <i r="1">
      <x v="178"/>
      <x v="109"/>
    </i>
    <i r="1">
      <x v="179"/>
      <x v="111"/>
    </i>
    <i r="1">
      <x v="180"/>
      <x v="104"/>
    </i>
    <i r="1">
      <x v="181"/>
      <x v="106"/>
    </i>
    <i r="1">
      <x v="182"/>
      <x v="28"/>
    </i>
    <i>
      <x v="5"/>
      <x/>
      <x v="173"/>
    </i>
    <i r="1">
      <x v="1"/>
      <x v="182"/>
    </i>
    <i r="1">
      <x v="2"/>
      <x v="176"/>
    </i>
    <i r="1">
      <x v="5"/>
      <x v="54"/>
    </i>
    <i r="1">
      <x v="7"/>
      <x v="61"/>
    </i>
    <i r="1">
      <x v="9"/>
      <x v="55"/>
    </i>
    <i r="1">
      <x v="11"/>
      <x v="69"/>
    </i>
    <i r="1">
      <x v="12"/>
      <x v="180"/>
    </i>
    <i r="1">
      <x v="13"/>
      <x v="163"/>
    </i>
    <i r="1">
      <x v="14"/>
      <x v="162"/>
    </i>
    <i r="1">
      <x v="22"/>
      <x v="68"/>
    </i>
    <i r="1">
      <x v="23"/>
      <x v="71"/>
    </i>
    <i r="1">
      <x v="26"/>
      <x v="158"/>
    </i>
    <i r="1">
      <x v="27"/>
      <x v="156"/>
    </i>
    <i r="1">
      <x v="33"/>
      <x v="66"/>
    </i>
    <i r="1">
      <x v="34"/>
      <x v="181"/>
    </i>
    <i r="1">
      <x v="35"/>
      <x v="171"/>
    </i>
    <i r="1">
      <x v="36"/>
      <x v="179"/>
    </i>
    <i r="1">
      <x v="38"/>
      <x v="160"/>
    </i>
    <i r="1">
      <x v="44"/>
      <x v="44"/>
    </i>
    <i r="1">
      <x v="45"/>
      <x v="40"/>
    </i>
    <i r="1">
      <x v="46"/>
      <x v="42"/>
    </i>
    <i r="1">
      <x v="47"/>
      <x v="46"/>
    </i>
    <i r="1">
      <x v="48"/>
      <x v="48"/>
    </i>
    <i r="1">
      <x v="52"/>
      <x v="59"/>
    </i>
    <i r="1">
      <x v="60"/>
      <x v="79"/>
    </i>
    <i r="1">
      <x v="64"/>
      <x v="85"/>
    </i>
    <i r="1">
      <x v="73"/>
      <x v="75"/>
    </i>
    <i r="1">
      <x v="81"/>
      <x v="57"/>
    </i>
    <i r="1">
      <x v="82"/>
      <x v="62"/>
    </i>
    <i r="1">
      <x v="97"/>
      <x v="167"/>
    </i>
    <i r="1">
      <x v="98"/>
      <x v="169"/>
    </i>
    <i r="1">
      <x v="112"/>
      <x v="110"/>
    </i>
    <i t="grand">
      <x/>
    </i>
  </rowItems>
  <colFields count="3">
    <field x="22"/>
    <field x="23"/>
    <field x="24"/>
  </colFields>
  <colItems count="13">
    <i>
      <x/>
      <x/>
      <x/>
    </i>
    <i r="2">
      <x v="1"/>
    </i>
    <i r="2">
      <x v="2"/>
    </i>
    <i r="2">
      <x v="3"/>
    </i>
    <i r="1">
      <x v="1"/>
      <x v="4"/>
    </i>
    <i r="2">
      <x v="5"/>
    </i>
    <i r="2">
      <x v="6"/>
    </i>
    <i r="2">
      <x v="7"/>
    </i>
    <i r="1">
      <x v="2"/>
      <x v="8"/>
    </i>
    <i r="2">
      <x v="9"/>
    </i>
    <i r="2">
      <x v="10"/>
    </i>
    <i r="2">
      <x v="11"/>
    </i>
    <i t="grand">
      <x/>
    </i>
  </colItems>
  <pageFields count="1">
    <pageField fld="0" hier="151" name="[Tabela De Preços].[TABELA].&amp;[205]" cap="205"/>
  </pageFields>
  <dataFields count="1">
    <dataField fld="45" baseField="0" baseItem="0"/>
  </dataFields>
  <pivotHierarchies count="472">
    <pivotHierarchy/>
    <pivotHierarchy/>
    <pivotHierarchy/>
    <pivotHierarchy/>
    <pivotHierarchy/>
    <pivotHierarchy/>
    <pivotHierarchy/>
    <pivotHierarchy/>
    <pivotHierarchy/>
    <pivotHierarchy>
      <mps count="19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  <members count="7" level="1">
        <member name=""/>
        <member name=""/>
        <member name=""/>
        <member name=""/>
        <member name=""/>
        <member name=""/>
        <member name="[Marca-Gerentes].[GERENTE].&amp;[GS000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1"/>
      </mps>
      <members count="2" level="1">
        <member name="[Tabela De Preços].[TABELA].&amp;[205]"/>
        <member name="[Tabela De Preços].[TABELA].&amp;[21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78"/>
    <rowHierarchyUsage hierarchyUsage="93"/>
    <rowHierarchyUsage hierarchyUsage="9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ables/table1.xml><?xml version="1.0" encoding="utf-8"?>
<table xmlns="http://schemas.openxmlformats.org/spreadsheetml/2006/main" id="1" name="Tabela1" displayName="Tabela1" ref="A1:V604" totalsRowCount="1" headerRowDxfId="59" dataDxfId="57" totalsRowDxfId="56" headerRowBorderDxfId="58">
  <autoFilter ref="A1:V604"/>
  <tableColumns count="22">
    <tableColumn id="1" name="CATEGORIA" dataDxfId="55" totalsRowDxfId="21"/>
    <tableColumn id="2" name="MARCA" dataDxfId="54" totalsRowDxfId="20"/>
    <tableColumn id="3" name="OBSERVAÇÃO" dataDxfId="53" totalsRowDxfId="19"/>
    <tableColumn id="6" name="CD_ITEM" dataDxfId="52" totalsRowDxfId="18"/>
    <tableColumn id="7" name="DESCR_ITEM" dataDxfId="51" totalsRowDxfId="17"/>
    <tableColumn id="24" name="ZDA" dataDxfId="50" totalsRowDxfId="16"/>
    <tableColumn id="8" name="ZONA" dataDxfId="49" totalsRowDxfId="15"/>
    <tableColumn id="18" name="Coluna2" dataDxfId="48" totalsRowDxfId="14">
      <calculatedColumnFormula>CONCATENATE(Tabela1[[#This Row],[ZONA]],Tabela1[[#This Row],[CD_ITEM]])</calculatedColumnFormula>
    </tableColumn>
    <tableColumn id="22" name="Nov" totalsRowFunction="sum" dataDxfId="24" totalsRowDxfId="13">
      <calculatedColumnFormula>IFERROR(VLOOKUP(Tabela1[[#This Row],[Coluna2]],'Banco de dados ZDA'!A:E,5,0),0)</calculatedColumnFormula>
    </tableColumn>
    <tableColumn id="21" name="Nov Corte" totalsRowFunction="sum" dataDxfId="47" totalsRowDxfId="12">
      <calculatedColumnFormula>_xlfn.XLOOKUP(Tabela1[[#This Row],[ZONA]]&amp;Tabela1[[#This Row],[CD_ITEM]],'[1]ANALISE CORTES3'!AH:AH,'[1]ANALISE CORTES3'!AF:AF,0)</calculatedColumnFormula>
    </tableColumn>
    <tableColumn id="5" name="NOVEMBRO TOTAL" totalsRowFunction="sum" dataDxfId="23" totalsRowDxfId="11">
      <calculatedColumnFormula>Tabela1[[#This Row],[Nov]]+Tabela1[[#This Row],[Nov Corte]]</calculatedColumnFormula>
    </tableColumn>
    <tableColumn id="17" name="Dez" totalsRowFunction="sum" dataDxfId="46" totalsRowDxfId="10">
      <calculatedColumnFormula>IFERROR(VLOOKUP(H2,'Banco de dados ZDA'!A:I,9,0),0)</calculatedColumnFormula>
    </tableColumn>
    <tableColumn id="13" name="Dez Corte" totalsRowFunction="sum" dataDxfId="45" totalsRowDxfId="9">
      <calculatedColumnFormula>_xlfn.XLOOKUP(Tabela1[[#This Row],[ZONA]]&amp;Tabela1[[#This Row],[CD_ITEM]],'[1]ANALISE CORTES3'!AH:AH,'[1]ANALISE CORTES3'!AG:AG,0)</calculatedColumnFormula>
    </tableColumn>
    <tableColumn id="19" name="DEZEMBRO TOTAL" totalsRowFunction="sum" dataDxfId="22" totalsRowDxfId="8">
      <calculatedColumnFormula>Tabela1[[#This Row],[Dez]]+Tabela1[[#This Row],[Dez Corte]]</calculatedColumnFormula>
    </tableColumn>
    <tableColumn id="12" name="Jan" totalsRowFunction="sum" dataDxfId="44" totalsRowDxfId="7">
      <calculatedColumnFormula>IFERROR(VLOOKUP(Tabela1[[#This Row],[Coluna2]],'Banco de dados ZDA'!A:J,10,0),0)</calculatedColumnFormula>
    </tableColumn>
    <tableColumn id="30" name="Jan Corte" totalsRowFunction="sum" dataDxfId="43" totalsRowDxfId="6">
      <calculatedColumnFormula>_xlfn.XLOOKUP(Tabela1[[#This Row],[ZONA]]&amp;Tabela1[[#This Row],[CD_ITEM]],'[1]ANALISE CORTES3'!AH:AH,'[1]ANALISE CORTES3'!AE:AE,0)</calculatedColumnFormula>
    </tableColumn>
    <tableColumn id="20" name="JANEIRO TOTAL" totalsRowFunction="sum" dataDxfId="42" totalsRowDxfId="5">
      <calculatedColumnFormula>Tabela1[[#This Row],[Jan]]+Tabela1[[#This Row],[Jan Corte]]</calculatedColumnFormula>
    </tableColumn>
    <tableColumn id="10" name="MÉDIA" totalsRowFunction="sum" dataDxfId="41" totalsRowDxfId="4">
      <calculatedColumnFormula>AVERAGE(Tabela1[[#This Row],[NOVEMBRO TOTAL]],Tabela1[[#This Row],[DEZEMBRO TOTAL]],Tabela1[[#This Row],[JANEIRO TOTAL]])</calculatedColumnFormula>
    </tableColumn>
    <tableColumn id="11" name="% Ating" dataDxfId="40" totalsRowDxfId="0" dataCellStyle="Porcentagem">
      <calculatedColumnFormula>IFERROR(Tabela1[[#This Row],[MÉDIA]]/Tabela1[[#This Row],[META MARÇO FINAL]],"-")</calculatedColumnFormula>
    </tableColumn>
    <tableColumn id="26" name="META MARÇO FINAL" totalsRowFunction="sum" dataDxfId="39" totalsRowDxfId="3">
      <calculatedColumnFormula>Tabela1[[#This Row],[MÉDIA]]+Tabela1[[#This Row],[MÉDIA]]*10%</calculatedColumnFormula>
    </tableColumn>
    <tableColumn id="14" name="PESO UNITÁRIO" dataDxfId="37" totalsRowDxfId="2">
      <calculatedColumnFormula>VLOOKUP(Tabela1[[#This Row],[CD_ITEM]],'BD PESO UNITÁRIO'!A:F,6,0)</calculatedColumnFormula>
    </tableColumn>
    <tableColumn id="9" name="META MARÇO PESOL" totalsRowFunction="sum" dataDxfId="38" totalsRowDxfId="1">
      <calculatedColumnFormula>Tabela1[[#This Row],[META MARÇO FINAL]]*Tabela1[[#This Row],[PESO UNITÁRIO]]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4"/>
  <sheetViews>
    <sheetView tabSelected="1" workbookViewId="0">
      <selection activeCell="E9" sqref="E9"/>
    </sheetView>
  </sheetViews>
  <sheetFormatPr defaultRowHeight="14.4" x14ac:dyDescent="0.3"/>
  <cols>
    <col min="1" max="1" width="18.109375" bestFit="1" customWidth="1"/>
    <col min="2" max="2" width="10.44140625" bestFit="1" customWidth="1"/>
    <col min="3" max="3" width="18.44140625" bestFit="1" customWidth="1"/>
    <col min="4" max="4" width="11.33203125" bestFit="1" customWidth="1"/>
    <col min="5" max="5" width="36.44140625" bestFit="1" customWidth="1"/>
    <col min="6" max="6" width="8" bestFit="1" customWidth="1"/>
    <col min="7" max="7" width="9.21875" bestFit="1" customWidth="1"/>
    <col min="8" max="8" width="10.77734375" bestFit="1" customWidth="1"/>
    <col min="9" max="9" width="8" bestFit="1" customWidth="1"/>
    <col min="10" max="10" width="12.109375" bestFit="1" customWidth="1"/>
    <col min="11" max="11" width="12.44140625" bestFit="1" customWidth="1"/>
    <col min="12" max="12" width="7.77734375" bestFit="1" customWidth="1"/>
    <col min="13" max="13" width="11.88671875" bestFit="1" customWidth="1"/>
    <col min="14" max="14" width="12.88671875" bestFit="1" customWidth="1"/>
    <col min="15" max="15" width="7.44140625" bestFit="1" customWidth="1"/>
    <col min="16" max="16" width="11.5546875" bestFit="1" customWidth="1"/>
    <col min="17" max="17" width="11.109375" bestFit="1" customWidth="1"/>
    <col min="18" max="18" width="9.88671875" bestFit="1" customWidth="1"/>
    <col min="19" max="19" width="10.44140625" bestFit="1" customWidth="1"/>
    <col min="20" max="20" width="10.5546875" bestFit="1" customWidth="1"/>
    <col min="21" max="21" width="12.109375" bestFit="1" customWidth="1"/>
    <col min="22" max="22" width="14.88671875" bestFit="1" customWidth="1"/>
  </cols>
  <sheetData>
    <row r="1" spans="1:22" ht="24.6" thickTop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418</v>
      </c>
      <c r="I1" s="3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2" t="s">
        <v>12</v>
      </c>
      <c r="O1" s="3" t="s">
        <v>13</v>
      </c>
      <c r="P1" s="4" t="s">
        <v>14</v>
      </c>
      <c r="Q1" s="2" t="s">
        <v>15</v>
      </c>
      <c r="R1" s="2" t="s">
        <v>16</v>
      </c>
      <c r="S1" s="5" t="s">
        <v>17</v>
      </c>
      <c r="T1" s="6" t="s">
        <v>18</v>
      </c>
      <c r="U1" s="3" t="s">
        <v>19</v>
      </c>
      <c r="V1" s="6" t="s">
        <v>581</v>
      </c>
    </row>
    <row r="2" spans="1:22" x14ac:dyDescent="0.3">
      <c r="A2" s="7" t="s">
        <v>20</v>
      </c>
      <c r="B2" s="8" t="s">
        <v>21</v>
      </c>
      <c r="C2" s="8" t="s">
        <v>22</v>
      </c>
      <c r="D2" s="9" t="s">
        <v>23</v>
      </c>
      <c r="E2" s="10" t="s">
        <v>24</v>
      </c>
      <c r="F2" s="11"/>
      <c r="G2" s="12" t="s">
        <v>25</v>
      </c>
      <c r="H2" s="12" t="str">
        <f>CONCATENATE(Tabela1[[#This Row],[ZONA]],Tabela1[[#This Row],[CD_ITEM]])</f>
        <v>G00031010515</v>
      </c>
      <c r="I2" s="13">
        <f>IFERROR(VLOOKUP(Tabela1[[#This Row],[Coluna2]],'Banco de dados ZDA'!A:E,5,0),0)</f>
        <v>2263</v>
      </c>
      <c r="J2" s="13">
        <v>0</v>
      </c>
      <c r="K2" s="13">
        <f>Tabela1[[#This Row],[Nov]]+Tabela1[[#This Row],[Nov Corte]]</f>
        <v>2263</v>
      </c>
      <c r="L2" s="13">
        <f>IFERROR(VLOOKUP(H2,'Banco de dados ZDA'!A:I,9,0),0)</f>
        <v>4666</v>
      </c>
      <c r="M2" s="13">
        <v>0</v>
      </c>
      <c r="N2" s="13">
        <f>Tabela1[[#This Row],[Dez]]+Tabela1[[#This Row],[Dez Corte]]</f>
        <v>4666</v>
      </c>
      <c r="O2" s="13">
        <f>IFERROR(VLOOKUP(Tabela1[[#This Row],[Coluna2]],'Banco de dados ZDA'!A:J,10,0),0)</f>
        <v>6620</v>
      </c>
      <c r="P2" s="13">
        <v>0</v>
      </c>
      <c r="Q2" s="13">
        <f>Tabela1[[#This Row],[Jan]]+Tabela1[[#This Row],[Jan Corte]]</f>
        <v>6620</v>
      </c>
      <c r="R2" s="13">
        <f>AVERAGE(Tabela1[[#This Row],[NOVEMBRO TOTAL]],Tabela1[[#This Row],[DEZEMBRO TOTAL]],Tabela1[[#This Row],[JANEIRO TOTAL]])</f>
        <v>4516.333333333333</v>
      </c>
      <c r="S2" s="14">
        <f>IFERROR(Tabela1[[#This Row],[MÉDIA]]/Tabela1[[#This Row],[META MARÇO FINAL]],"-")</f>
        <v>0.90909090909090906</v>
      </c>
      <c r="T2" s="15">
        <f>Tabela1[[#This Row],[MÉDIA]]+Tabela1[[#This Row],[MÉDIA]]*10%</f>
        <v>4967.9666666666662</v>
      </c>
      <c r="U2" s="16">
        <f>VLOOKUP(Tabela1[[#This Row],[CD_ITEM]],'BD PESO UNITÁRIO'!A:F,6,0)</f>
        <v>0.94599999999999995</v>
      </c>
      <c r="V2" s="15">
        <f>Tabela1[[#This Row],[META MARÇO FINAL]]*Tabela1[[#This Row],[PESO UNITÁRIO]]</f>
        <v>4699.6964666666663</v>
      </c>
    </row>
    <row r="3" spans="1:22" x14ac:dyDescent="0.3">
      <c r="A3" s="7" t="s">
        <v>26</v>
      </c>
      <c r="B3" s="8" t="s">
        <v>21</v>
      </c>
      <c r="C3" s="8" t="s">
        <v>22</v>
      </c>
      <c r="D3" s="9" t="s">
        <v>27</v>
      </c>
      <c r="E3" s="10" t="s">
        <v>28</v>
      </c>
      <c r="F3" s="11"/>
      <c r="G3" s="12" t="s">
        <v>25</v>
      </c>
      <c r="H3" s="12" t="str">
        <f>CONCATENATE(Tabela1[[#This Row],[ZONA]],Tabela1[[#This Row],[CD_ITEM]])</f>
        <v>G00031010517</v>
      </c>
      <c r="I3" s="13">
        <f>IFERROR(VLOOKUP(Tabela1[[#This Row],[Coluna2]],'Banco de dados ZDA'!A:E,5,0),0)</f>
        <v>2547</v>
      </c>
      <c r="J3" s="13">
        <v>0</v>
      </c>
      <c r="K3" s="13">
        <f>Tabela1[[#This Row],[Nov]]+Tabela1[[#This Row],[Nov Corte]]</f>
        <v>2547</v>
      </c>
      <c r="L3" s="13">
        <f>IFERROR(VLOOKUP(H3,'Banco de dados ZDA'!A:I,9,0),0)</f>
        <v>4737</v>
      </c>
      <c r="M3" s="13">
        <v>0</v>
      </c>
      <c r="N3" s="13">
        <f>Tabela1[[#This Row],[Dez]]+Tabela1[[#This Row],[Dez Corte]]</f>
        <v>4737</v>
      </c>
      <c r="O3" s="13">
        <f>IFERROR(VLOOKUP(Tabela1[[#This Row],[Coluna2]],'Banco de dados ZDA'!A:J,10,0),0)</f>
        <v>6717</v>
      </c>
      <c r="P3" s="13">
        <v>0</v>
      </c>
      <c r="Q3" s="13">
        <f>Tabela1[[#This Row],[Jan]]+Tabela1[[#This Row],[Jan Corte]]</f>
        <v>6717</v>
      </c>
      <c r="R3" s="13">
        <f>AVERAGE(Tabela1[[#This Row],[NOVEMBRO TOTAL]],Tabela1[[#This Row],[DEZEMBRO TOTAL]],Tabela1[[#This Row],[JANEIRO TOTAL]])</f>
        <v>4667</v>
      </c>
      <c r="S3" s="14">
        <f>IFERROR(Tabela1[[#This Row],[MÉDIA]]/Tabela1[[#This Row],[META MARÇO FINAL]],"-")</f>
        <v>0.90909090909090917</v>
      </c>
      <c r="T3" s="15">
        <f>Tabela1[[#This Row],[MÉDIA]]+Tabela1[[#This Row],[MÉDIA]]*10%</f>
        <v>5133.7</v>
      </c>
      <c r="U3" s="16">
        <f>VLOOKUP(Tabela1[[#This Row],[CD_ITEM]],'BD PESO UNITÁRIO'!A:F,6,0)</f>
        <v>1.18</v>
      </c>
      <c r="V3" s="15">
        <f>Tabela1[[#This Row],[META MARÇO FINAL]]*Tabela1[[#This Row],[PESO UNITÁRIO]]</f>
        <v>6057.7659999999996</v>
      </c>
    </row>
    <row r="4" spans="1:22" x14ac:dyDescent="0.3">
      <c r="A4" s="7" t="s">
        <v>26</v>
      </c>
      <c r="B4" s="8" t="s">
        <v>21</v>
      </c>
      <c r="C4" s="8" t="s">
        <v>22</v>
      </c>
      <c r="D4" s="9" t="s">
        <v>29</v>
      </c>
      <c r="E4" s="10" t="s">
        <v>30</v>
      </c>
      <c r="F4" s="11"/>
      <c r="G4" s="12" t="s">
        <v>25</v>
      </c>
      <c r="H4" s="12" t="str">
        <f>CONCATENATE(Tabela1[[#This Row],[ZONA]],Tabela1[[#This Row],[CD_ITEM]])</f>
        <v>G00031010519</v>
      </c>
      <c r="I4" s="13">
        <f>IFERROR(VLOOKUP(Tabela1[[#This Row],[Coluna2]],'Banco de dados ZDA'!A:E,5,0),0)</f>
        <v>81</v>
      </c>
      <c r="J4" s="13">
        <v>0</v>
      </c>
      <c r="K4" s="13">
        <f>Tabela1[[#This Row],[Nov]]+Tabela1[[#This Row],[Nov Corte]]</f>
        <v>81</v>
      </c>
      <c r="L4" s="13">
        <f>IFERROR(VLOOKUP(H4,'Banco de dados ZDA'!A:I,9,0),0)</f>
        <v>121</v>
      </c>
      <c r="M4" s="13">
        <v>0</v>
      </c>
      <c r="N4" s="13">
        <f>Tabela1[[#This Row],[Dez]]+Tabela1[[#This Row],[Dez Corte]]</f>
        <v>121</v>
      </c>
      <c r="O4" s="13">
        <f>IFERROR(VLOOKUP(Tabela1[[#This Row],[Coluna2]],'Banco de dados ZDA'!A:J,10,0),0)</f>
        <v>246</v>
      </c>
      <c r="P4" s="13">
        <v>0</v>
      </c>
      <c r="Q4" s="13">
        <f>Tabela1[[#This Row],[Jan]]+Tabela1[[#This Row],[Jan Corte]]</f>
        <v>246</v>
      </c>
      <c r="R4" s="13">
        <f>AVERAGE(Tabela1[[#This Row],[NOVEMBRO TOTAL]],Tabela1[[#This Row],[DEZEMBRO TOTAL]],Tabela1[[#This Row],[JANEIRO TOTAL]])</f>
        <v>149.33333333333334</v>
      </c>
      <c r="S4" s="14">
        <f>IFERROR(Tabela1[[#This Row],[MÉDIA]]/Tabela1[[#This Row],[META MARÇO FINAL]],"-")</f>
        <v>0.90909090909090906</v>
      </c>
      <c r="T4" s="15">
        <f>Tabela1[[#This Row],[MÉDIA]]+Tabela1[[#This Row],[MÉDIA]]*10%</f>
        <v>164.26666666666668</v>
      </c>
      <c r="U4" s="16">
        <f>VLOOKUP(Tabela1[[#This Row],[CD_ITEM]],'BD PESO UNITÁRIO'!A:F,6,0)</f>
        <v>1.18</v>
      </c>
      <c r="V4" s="15">
        <f>Tabela1[[#This Row],[META MARÇO FINAL]]*Tabela1[[#This Row],[PESO UNITÁRIO]]</f>
        <v>193.83466666666666</v>
      </c>
    </row>
    <row r="5" spans="1:22" x14ac:dyDescent="0.3">
      <c r="A5" s="7" t="s">
        <v>31</v>
      </c>
      <c r="B5" s="8" t="s">
        <v>32</v>
      </c>
      <c r="C5" s="8" t="s">
        <v>33</v>
      </c>
      <c r="D5" s="9" t="s">
        <v>34</v>
      </c>
      <c r="E5" s="10" t="s">
        <v>35</v>
      </c>
      <c r="F5" s="11"/>
      <c r="G5" s="12" t="s">
        <v>25</v>
      </c>
      <c r="H5" s="12" t="str">
        <f>CONCATENATE(Tabela1[[#This Row],[ZONA]],Tabela1[[#This Row],[CD_ITEM]])</f>
        <v>G00031020122</v>
      </c>
      <c r="I5" s="13">
        <f>IFERROR(VLOOKUP(Tabela1[[#This Row],[Coluna2]],'Banco de dados ZDA'!A:E,5,0),0)</f>
        <v>48</v>
      </c>
      <c r="J5" s="13">
        <v>0</v>
      </c>
      <c r="K5" s="13">
        <f>Tabela1[[#This Row],[Nov]]+Tabela1[[#This Row],[Nov Corte]]</f>
        <v>48</v>
      </c>
      <c r="L5" s="13">
        <f>IFERROR(VLOOKUP(H5,'Banco de dados ZDA'!A:I,9,0),0)</f>
        <v>24</v>
      </c>
      <c r="M5" s="13">
        <v>0</v>
      </c>
      <c r="N5" s="13">
        <f>Tabela1[[#This Row],[Dez]]+Tabela1[[#This Row],[Dez Corte]]</f>
        <v>24</v>
      </c>
      <c r="O5" s="13">
        <f>IFERROR(VLOOKUP(Tabela1[[#This Row],[Coluna2]],'Banco de dados ZDA'!A:J,10,0),0)</f>
        <v>16</v>
      </c>
      <c r="P5" s="13">
        <v>0</v>
      </c>
      <c r="Q5" s="13">
        <f>Tabela1[[#This Row],[Jan]]+Tabela1[[#This Row],[Jan Corte]]</f>
        <v>16</v>
      </c>
      <c r="R5" s="13">
        <f>AVERAGE(Tabela1[[#This Row],[NOVEMBRO TOTAL]],Tabela1[[#This Row],[DEZEMBRO TOTAL]],Tabela1[[#This Row],[JANEIRO TOTAL]])</f>
        <v>29.333333333333332</v>
      </c>
      <c r="S5" s="14">
        <f>IFERROR(Tabela1[[#This Row],[MÉDIA]]/Tabela1[[#This Row],[META MARÇO FINAL]],"-")</f>
        <v>0.90909090909090906</v>
      </c>
      <c r="T5" s="15">
        <f>Tabela1[[#This Row],[MÉDIA]]+Tabela1[[#This Row],[MÉDIA]]*10%</f>
        <v>32.266666666666666</v>
      </c>
      <c r="U5" s="16">
        <f>VLOOKUP(Tabela1[[#This Row],[CD_ITEM]],'BD PESO UNITÁRIO'!A:F,6,0)</f>
        <v>25.18</v>
      </c>
      <c r="V5" s="15">
        <f>Tabela1[[#This Row],[META MARÇO FINAL]]*Tabela1[[#This Row],[PESO UNITÁRIO]]</f>
        <v>812.47466666666662</v>
      </c>
    </row>
    <row r="6" spans="1:22" x14ac:dyDescent="0.3">
      <c r="A6" s="7" t="s">
        <v>31</v>
      </c>
      <c r="B6" s="8" t="s">
        <v>32</v>
      </c>
      <c r="C6" s="8" t="s">
        <v>22</v>
      </c>
      <c r="D6" s="9" t="s">
        <v>36</v>
      </c>
      <c r="E6" s="10" t="s">
        <v>37</v>
      </c>
      <c r="F6" s="11"/>
      <c r="G6" s="12" t="s">
        <v>25</v>
      </c>
      <c r="H6" s="12" t="str">
        <f>CONCATENATE(Tabela1[[#This Row],[ZONA]],Tabela1[[#This Row],[CD_ITEM]])</f>
        <v>G00031020123</v>
      </c>
      <c r="I6" s="13">
        <f>IFERROR(VLOOKUP(Tabela1[[#This Row],[Coluna2]],'Banco de dados ZDA'!A:E,5,0),0)</f>
        <v>14</v>
      </c>
      <c r="J6" s="13">
        <v>0</v>
      </c>
      <c r="K6" s="13">
        <f>Tabela1[[#This Row],[Nov]]+Tabela1[[#This Row],[Nov Corte]]</f>
        <v>14</v>
      </c>
      <c r="L6" s="13">
        <f>IFERROR(VLOOKUP(H6,'Banco de dados ZDA'!A:I,9,0),0)</f>
        <v>6</v>
      </c>
      <c r="M6" s="13">
        <v>0</v>
      </c>
      <c r="N6" s="13">
        <f>Tabela1[[#This Row],[Dez]]+Tabela1[[#This Row],[Dez Corte]]</f>
        <v>6</v>
      </c>
      <c r="O6" s="13">
        <f>IFERROR(VLOOKUP(Tabela1[[#This Row],[Coluna2]],'Banco de dados ZDA'!A:J,10,0),0)</f>
        <v>13</v>
      </c>
      <c r="P6" s="13">
        <v>0</v>
      </c>
      <c r="Q6" s="13">
        <f>Tabela1[[#This Row],[Jan]]+Tabela1[[#This Row],[Jan Corte]]</f>
        <v>13</v>
      </c>
      <c r="R6" s="13">
        <f>AVERAGE(Tabela1[[#This Row],[NOVEMBRO TOTAL]],Tabela1[[#This Row],[DEZEMBRO TOTAL]],Tabela1[[#This Row],[JANEIRO TOTAL]])</f>
        <v>11</v>
      </c>
      <c r="S6" s="14">
        <f>IFERROR(Tabela1[[#This Row],[MÉDIA]]/Tabela1[[#This Row],[META MARÇO FINAL]],"-")</f>
        <v>0.90909090909090917</v>
      </c>
      <c r="T6" s="15">
        <f>Tabela1[[#This Row],[MÉDIA]]+Tabela1[[#This Row],[MÉDIA]]*10%</f>
        <v>12.1</v>
      </c>
      <c r="U6" s="16">
        <f>VLOOKUP(Tabela1[[#This Row],[CD_ITEM]],'BD PESO UNITÁRIO'!A:F,6,0)</f>
        <v>25.18</v>
      </c>
      <c r="V6" s="15">
        <f>Tabela1[[#This Row],[META MARÇO FINAL]]*Tabela1[[#This Row],[PESO UNITÁRIO]]</f>
        <v>304.678</v>
      </c>
    </row>
    <row r="7" spans="1:22" x14ac:dyDescent="0.3">
      <c r="A7" s="7" t="s">
        <v>38</v>
      </c>
      <c r="B7" s="8" t="s">
        <v>21</v>
      </c>
      <c r="C7" s="8" t="s">
        <v>22</v>
      </c>
      <c r="D7" s="9" t="s">
        <v>39</v>
      </c>
      <c r="E7" s="10" t="s">
        <v>40</v>
      </c>
      <c r="F7" s="11"/>
      <c r="G7" s="12" t="s">
        <v>25</v>
      </c>
      <c r="H7" s="12" t="str">
        <f>CONCATENATE(Tabela1[[#This Row],[ZONA]],Tabela1[[#This Row],[CD_ITEM]])</f>
        <v>G00031020713</v>
      </c>
      <c r="I7" s="13">
        <f>IFERROR(VLOOKUP(Tabela1[[#This Row],[Coluna2]],'Banco de dados ZDA'!A:E,5,0),0)</f>
        <v>5336</v>
      </c>
      <c r="J7" s="13">
        <v>0</v>
      </c>
      <c r="K7" s="13">
        <f>Tabela1[[#This Row],[Nov]]+Tabela1[[#This Row],[Nov Corte]]</f>
        <v>5336</v>
      </c>
      <c r="L7" s="13">
        <f>IFERROR(VLOOKUP(H7,'Banco de dados ZDA'!A:I,9,0),0)</f>
        <v>7277</v>
      </c>
      <c r="M7" s="13">
        <v>0</v>
      </c>
      <c r="N7" s="13">
        <f>Tabela1[[#This Row],[Dez]]+Tabela1[[#This Row],[Dez Corte]]</f>
        <v>7277</v>
      </c>
      <c r="O7" s="13">
        <f>IFERROR(VLOOKUP(Tabela1[[#This Row],[Coluna2]],'Banco de dados ZDA'!A:J,10,0),0)</f>
        <v>6959</v>
      </c>
      <c r="P7" s="13">
        <v>0</v>
      </c>
      <c r="Q7" s="13">
        <f>Tabela1[[#This Row],[Jan]]+Tabela1[[#This Row],[Jan Corte]]</f>
        <v>6959</v>
      </c>
      <c r="R7" s="13">
        <f>AVERAGE(Tabela1[[#This Row],[NOVEMBRO TOTAL]],Tabela1[[#This Row],[DEZEMBRO TOTAL]],Tabela1[[#This Row],[JANEIRO TOTAL]])</f>
        <v>6524</v>
      </c>
      <c r="S7" s="14">
        <f>IFERROR(Tabela1[[#This Row],[MÉDIA]]/Tabela1[[#This Row],[META MARÇO FINAL]],"-")</f>
        <v>0.90909090909090917</v>
      </c>
      <c r="T7" s="15">
        <f>Tabela1[[#This Row],[MÉDIA]]+Tabela1[[#This Row],[MÉDIA]]*10%</f>
        <v>7176.4</v>
      </c>
      <c r="U7" s="16">
        <f>VLOOKUP(Tabela1[[#This Row],[CD_ITEM]],'BD PESO UNITÁRIO'!A:F,6,0)</f>
        <v>2.2050000000000001</v>
      </c>
      <c r="V7" s="15">
        <f>Tabela1[[#This Row],[META MARÇO FINAL]]*Tabela1[[#This Row],[PESO UNITÁRIO]]</f>
        <v>15823.962</v>
      </c>
    </row>
    <row r="8" spans="1:22" x14ac:dyDescent="0.3">
      <c r="A8" s="7" t="s">
        <v>38</v>
      </c>
      <c r="B8" s="8" t="s">
        <v>21</v>
      </c>
      <c r="C8" s="8" t="s">
        <v>22</v>
      </c>
      <c r="D8" s="9" t="s">
        <v>41</v>
      </c>
      <c r="E8" s="10" t="s">
        <v>42</v>
      </c>
      <c r="F8" s="11"/>
      <c r="G8" s="12" t="s">
        <v>25</v>
      </c>
      <c r="H8" s="12" t="str">
        <f>CONCATENATE(Tabela1[[#This Row],[ZONA]],Tabela1[[#This Row],[CD_ITEM]])</f>
        <v>G00031020757</v>
      </c>
      <c r="I8" s="13">
        <f>IFERROR(VLOOKUP(Tabela1[[#This Row],[Coluna2]],'Banco de dados ZDA'!A:E,5,0),0)</f>
        <v>63</v>
      </c>
      <c r="J8" s="13">
        <v>0</v>
      </c>
      <c r="K8" s="13">
        <f>Tabela1[[#This Row],[Nov]]+Tabela1[[#This Row],[Nov Corte]]</f>
        <v>63</v>
      </c>
      <c r="L8" s="13">
        <f>IFERROR(VLOOKUP(H8,'Banco de dados ZDA'!A:I,9,0),0)</f>
        <v>323</v>
      </c>
      <c r="M8" s="13">
        <v>0</v>
      </c>
      <c r="N8" s="13">
        <f>Tabela1[[#This Row],[Dez]]+Tabela1[[#This Row],[Dez Corte]]</f>
        <v>323</v>
      </c>
      <c r="O8" s="13">
        <f>IFERROR(VLOOKUP(Tabela1[[#This Row],[Coluna2]],'Banco de dados ZDA'!A:J,10,0),0)</f>
        <v>238</v>
      </c>
      <c r="P8" s="13">
        <v>0</v>
      </c>
      <c r="Q8" s="13">
        <f>Tabela1[[#This Row],[Jan]]+Tabela1[[#This Row],[Jan Corte]]</f>
        <v>238</v>
      </c>
      <c r="R8" s="13">
        <f>AVERAGE(Tabela1[[#This Row],[NOVEMBRO TOTAL]],Tabela1[[#This Row],[DEZEMBRO TOTAL]],Tabela1[[#This Row],[JANEIRO TOTAL]])</f>
        <v>208</v>
      </c>
      <c r="S8" s="14">
        <f>IFERROR(Tabela1[[#This Row],[MÉDIA]]/Tabela1[[#This Row],[META MARÇO FINAL]],"-")</f>
        <v>0.90909090909090906</v>
      </c>
      <c r="T8" s="15">
        <f>Tabela1[[#This Row],[MÉDIA]]+Tabela1[[#This Row],[MÉDIA]]*10%</f>
        <v>228.8</v>
      </c>
      <c r="U8" s="16">
        <f>VLOOKUP(Tabela1[[#This Row],[CD_ITEM]],'BD PESO UNITÁRIO'!A:F,6,0)</f>
        <v>2.0310000000000001</v>
      </c>
      <c r="V8" s="15">
        <f>Tabela1[[#This Row],[META MARÇO FINAL]]*Tabela1[[#This Row],[PESO UNITÁRIO]]</f>
        <v>464.69280000000003</v>
      </c>
    </row>
    <row r="9" spans="1:22" x14ac:dyDescent="0.3">
      <c r="A9" s="7" t="s">
        <v>38</v>
      </c>
      <c r="B9" s="8" t="s">
        <v>21</v>
      </c>
      <c r="C9" s="8" t="s">
        <v>22</v>
      </c>
      <c r="D9" s="9" t="s">
        <v>43</v>
      </c>
      <c r="E9" s="10" t="s">
        <v>44</v>
      </c>
      <c r="F9" s="11"/>
      <c r="G9" s="12" t="s">
        <v>25</v>
      </c>
      <c r="H9" s="12" t="str">
        <f>CONCATENATE(Tabela1[[#This Row],[ZONA]],Tabela1[[#This Row],[CD_ITEM]])</f>
        <v>G00031021031</v>
      </c>
      <c r="I9" s="13">
        <f>IFERROR(VLOOKUP(Tabela1[[#This Row],[Coluna2]],'Banco de dados ZDA'!A:E,5,0),0)</f>
        <v>457</v>
      </c>
      <c r="J9" s="13">
        <v>0</v>
      </c>
      <c r="K9" s="13">
        <f>Tabela1[[#This Row],[Nov]]+Tabela1[[#This Row],[Nov Corte]]</f>
        <v>457</v>
      </c>
      <c r="L9" s="13">
        <f>IFERROR(VLOOKUP(H9,'Banco de dados ZDA'!A:I,9,0),0)</f>
        <v>751</v>
      </c>
      <c r="M9" s="13">
        <v>0</v>
      </c>
      <c r="N9" s="13">
        <f>Tabela1[[#This Row],[Dez]]+Tabela1[[#This Row],[Dez Corte]]</f>
        <v>751</v>
      </c>
      <c r="O9" s="13">
        <f>IFERROR(VLOOKUP(Tabela1[[#This Row],[Coluna2]],'Banco de dados ZDA'!A:J,10,0),0)</f>
        <v>754</v>
      </c>
      <c r="P9" s="13">
        <v>0</v>
      </c>
      <c r="Q9" s="13">
        <f>Tabela1[[#This Row],[Jan]]+Tabela1[[#This Row],[Jan Corte]]</f>
        <v>754</v>
      </c>
      <c r="R9" s="13">
        <f>AVERAGE(Tabela1[[#This Row],[NOVEMBRO TOTAL]],Tabela1[[#This Row],[DEZEMBRO TOTAL]],Tabela1[[#This Row],[JANEIRO TOTAL]])</f>
        <v>654</v>
      </c>
      <c r="S9" s="14">
        <f>IFERROR(Tabela1[[#This Row],[MÉDIA]]/Tabela1[[#This Row],[META MARÇO FINAL]],"-")</f>
        <v>0.90909090909090917</v>
      </c>
      <c r="T9" s="15">
        <f>Tabela1[[#This Row],[MÉDIA]]+Tabela1[[#This Row],[MÉDIA]]*10%</f>
        <v>719.4</v>
      </c>
      <c r="U9" s="16">
        <f>VLOOKUP(Tabela1[[#This Row],[CD_ITEM]],'BD PESO UNITÁRIO'!A:F,6,0)</f>
        <v>6.798</v>
      </c>
      <c r="V9" s="15">
        <f>Tabela1[[#This Row],[META MARÇO FINAL]]*Tabela1[[#This Row],[PESO UNITÁRIO]]</f>
        <v>4890.4812000000002</v>
      </c>
    </row>
    <row r="10" spans="1:22" x14ac:dyDescent="0.3">
      <c r="A10" s="7" t="s">
        <v>31</v>
      </c>
      <c r="B10" s="8" t="s">
        <v>32</v>
      </c>
      <c r="C10" s="8" t="s">
        <v>22</v>
      </c>
      <c r="D10" s="9" t="s">
        <v>45</v>
      </c>
      <c r="E10" s="10" t="s">
        <v>46</v>
      </c>
      <c r="F10" s="11"/>
      <c r="G10" s="12" t="s">
        <v>25</v>
      </c>
      <c r="H10" s="12" t="str">
        <f>CONCATENATE(Tabela1[[#This Row],[ZONA]],Tabela1[[#This Row],[CD_ITEM]])</f>
        <v>G00031021161</v>
      </c>
      <c r="I10" s="13">
        <f>IFERROR(VLOOKUP(Tabela1[[#This Row],[Coluna2]],'Banco de dados ZDA'!A:E,5,0),0)</f>
        <v>6</v>
      </c>
      <c r="J10" s="13">
        <v>0</v>
      </c>
      <c r="K10" s="13">
        <f>Tabela1[[#This Row],[Nov]]+Tabela1[[#This Row],[Nov Corte]]</f>
        <v>6</v>
      </c>
      <c r="L10" s="13">
        <f>IFERROR(VLOOKUP(H10,'Banco de dados ZDA'!A:I,9,0),0)</f>
        <v>0</v>
      </c>
      <c r="M10" s="13">
        <v>0</v>
      </c>
      <c r="N10" s="13">
        <v>50</v>
      </c>
      <c r="O10" s="13">
        <f>IFERROR(VLOOKUP(Tabela1[[#This Row],[Coluna2]],'Banco de dados ZDA'!A:J,10,0),0)</f>
        <v>0</v>
      </c>
      <c r="P10" s="13">
        <v>0</v>
      </c>
      <c r="Q10" s="13">
        <v>29</v>
      </c>
      <c r="R10" s="13">
        <f>AVERAGE(Tabela1[[#This Row],[NOVEMBRO TOTAL]],Tabela1[[#This Row],[DEZEMBRO TOTAL]],Tabela1[[#This Row],[JANEIRO TOTAL]])</f>
        <v>28.333333333333332</v>
      </c>
      <c r="S10" s="14">
        <f>IFERROR(Tabela1[[#This Row],[MÉDIA]]/Tabela1[[#This Row],[META MARÇO FINAL]],"-")</f>
        <v>0.90909090909090917</v>
      </c>
      <c r="T10" s="15">
        <f>Tabela1[[#This Row],[MÉDIA]]+Tabela1[[#This Row],[MÉDIA]]*10%</f>
        <v>31.166666666666664</v>
      </c>
      <c r="U10" s="16">
        <f>VLOOKUP(Tabela1[[#This Row],[CD_ITEM]],'BD PESO UNITÁRIO'!A:F,6,0)</f>
        <v>25.18</v>
      </c>
      <c r="V10" s="15">
        <f>Tabela1[[#This Row],[META MARÇO FINAL]]*Tabela1[[#This Row],[PESO UNITÁRIO]]</f>
        <v>784.77666666666664</v>
      </c>
    </row>
    <row r="11" spans="1:22" x14ac:dyDescent="0.3">
      <c r="A11" s="7" t="s">
        <v>38</v>
      </c>
      <c r="B11" s="8" t="s">
        <v>21</v>
      </c>
      <c r="C11" s="8" t="s">
        <v>22</v>
      </c>
      <c r="D11" s="9" t="s">
        <v>47</v>
      </c>
      <c r="E11" s="10" t="s">
        <v>48</v>
      </c>
      <c r="F11" s="11"/>
      <c r="G11" s="12" t="s">
        <v>25</v>
      </c>
      <c r="H11" s="12" t="str">
        <f>CONCATENATE(Tabela1[[#This Row],[ZONA]],Tabela1[[#This Row],[CD_ITEM]])</f>
        <v>G00031021162</v>
      </c>
      <c r="I11" s="13">
        <f>IFERROR(VLOOKUP(Tabela1[[#This Row],[Coluna2]],'Banco de dados ZDA'!A:E,5,0),0)</f>
        <v>616</v>
      </c>
      <c r="J11" s="13">
        <v>0</v>
      </c>
      <c r="K11" s="13">
        <f>Tabela1[[#This Row],[Nov]]+Tabela1[[#This Row],[Nov Corte]]</f>
        <v>616</v>
      </c>
      <c r="L11" s="13">
        <f>IFERROR(VLOOKUP(H11,'Banco de dados ZDA'!A:I,9,0),0)</f>
        <v>895</v>
      </c>
      <c r="M11" s="13">
        <v>0</v>
      </c>
      <c r="N11" s="13">
        <f>Tabela1[[#This Row],[Dez]]+Tabela1[[#This Row],[Dez Corte]]</f>
        <v>895</v>
      </c>
      <c r="O11" s="13">
        <f>IFERROR(VLOOKUP(Tabela1[[#This Row],[Coluna2]],'Banco de dados ZDA'!A:J,10,0),0)</f>
        <v>956</v>
      </c>
      <c r="P11" s="13">
        <v>0</v>
      </c>
      <c r="Q11" s="13">
        <f>Tabela1[[#This Row],[Jan]]+Tabela1[[#This Row],[Jan Corte]]</f>
        <v>956</v>
      </c>
      <c r="R11" s="13">
        <f>AVERAGE(Tabela1[[#This Row],[NOVEMBRO TOTAL]],Tabela1[[#This Row],[DEZEMBRO TOTAL]],Tabela1[[#This Row],[JANEIRO TOTAL]])</f>
        <v>822.33333333333337</v>
      </c>
      <c r="S11" s="14">
        <f>IFERROR(Tabela1[[#This Row],[MÉDIA]]/Tabela1[[#This Row],[META MARÇO FINAL]],"-")</f>
        <v>0.90909090909090906</v>
      </c>
      <c r="T11" s="15">
        <f>Tabela1[[#This Row],[MÉDIA]]+Tabela1[[#This Row],[MÉDIA]]*10%</f>
        <v>904.56666666666672</v>
      </c>
      <c r="U11" s="16">
        <f>VLOOKUP(Tabela1[[#This Row],[CD_ITEM]],'BD PESO UNITÁRIO'!A:F,6,0)</f>
        <v>6.6059999999999999</v>
      </c>
      <c r="V11" s="15">
        <f>Tabela1[[#This Row],[META MARÇO FINAL]]*Tabela1[[#This Row],[PESO UNITÁRIO]]</f>
        <v>5975.5673999999999</v>
      </c>
    </row>
    <row r="12" spans="1:22" x14ac:dyDescent="0.3">
      <c r="A12" s="7" t="s">
        <v>38</v>
      </c>
      <c r="B12" s="8" t="s">
        <v>21</v>
      </c>
      <c r="C12" s="8" t="s">
        <v>22</v>
      </c>
      <c r="D12" s="9" t="s">
        <v>49</v>
      </c>
      <c r="E12" s="10" t="s">
        <v>50</v>
      </c>
      <c r="F12" s="11"/>
      <c r="G12" s="12" t="s">
        <v>25</v>
      </c>
      <c r="H12" s="12" t="str">
        <f>CONCATENATE(Tabela1[[#This Row],[ZONA]],Tabela1[[#This Row],[CD_ITEM]])</f>
        <v>G00031021171</v>
      </c>
      <c r="I12" s="13">
        <f>IFERROR(VLOOKUP(Tabela1[[#This Row],[Coluna2]],'Banco de dados ZDA'!A:E,5,0),0)</f>
        <v>159</v>
      </c>
      <c r="J12" s="13">
        <v>0</v>
      </c>
      <c r="K12" s="13">
        <f>Tabela1[[#This Row],[Nov]]+Tabela1[[#This Row],[Nov Corte]]</f>
        <v>159</v>
      </c>
      <c r="L12" s="13">
        <f>IFERROR(VLOOKUP(H12,'Banco de dados ZDA'!A:I,9,0),0)</f>
        <v>200</v>
      </c>
      <c r="M12" s="13">
        <v>0</v>
      </c>
      <c r="N12" s="13">
        <f>Tabela1[[#This Row],[Dez]]+Tabela1[[#This Row],[Dez Corte]]</f>
        <v>200</v>
      </c>
      <c r="O12" s="13">
        <f>IFERROR(VLOOKUP(Tabela1[[#This Row],[Coluna2]],'Banco de dados ZDA'!A:J,10,0),0)</f>
        <v>217</v>
      </c>
      <c r="P12" s="13">
        <v>0</v>
      </c>
      <c r="Q12" s="13">
        <f>Tabela1[[#This Row],[Jan]]+Tabela1[[#This Row],[Jan Corte]]</f>
        <v>217</v>
      </c>
      <c r="R12" s="13">
        <f>AVERAGE(Tabela1[[#This Row],[NOVEMBRO TOTAL]],Tabela1[[#This Row],[DEZEMBRO TOTAL]],Tabela1[[#This Row],[JANEIRO TOTAL]])</f>
        <v>192</v>
      </c>
      <c r="S12" s="14">
        <f>IFERROR(Tabela1[[#This Row],[MÉDIA]]/Tabela1[[#This Row],[META MARÇO FINAL]],"-")</f>
        <v>0.90909090909090917</v>
      </c>
      <c r="T12" s="15">
        <f>Tabela1[[#This Row],[MÉDIA]]+Tabela1[[#This Row],[MÉDIA]]*10%</f>
        <v>211.2</v>
      </c>
      <c r="U12" s="16">
        <f>VLOOKUP(Tabela1[[#This Row],[CD_ITEM]],'BD PESO UNITÁRIO'!A:F,6,0)</f>
        <v>8.1820000000000004</v>
      </c>
      <c r="V12" s="15">
        <f>Tabela1[[#This Row],[META MARÇO FINAL]]*Tabela1[[#This Row],[PESO UNITÁRIO]]</f>
        <v>1728.0383999999999</v>
      </c>
    </row>
    <row r="13" spans="1:22" x14ac:dyDescent="0.3">
      <c r="A13" s="7" t="s">
        <v>26</v>
      </c>
      <c r="B13" s="8" t="s">
        <v>21</v>
      </c>
      <c r="C13" s="8" t="s">
        <v>22</v>
      </c>
      <c r="D13" s="9" t="s">
        <v>51</v>
      </c>
      <c r="E13" s="10" t="s">
        <v>52</v>
      </c>
      <c r="F13" s="11"/>
      <c r="G13" s="12" t="s">
        <v>25</v>
      </c>
      <c r="H13" s="12" t="str">
        <f>CONCATENATE(Tabela1[[#This Row],[ZONA]],Tabela1[[#This Row],[CD_ITEM]])</f>
        <v>G00031021206</v>
      </c>
      <c r="I13" s="13">
        <f>IFERROR(VLOOKUP(Tabela1[[#This Row],[Coluna2]],'Banco de dados ZDA'!A:E,5,0),0)</f>
        <v>297</v>
      </c>
      <c r="J13" s="13">
        <v>0</v>
      </c>
      <c r="K13" s="13">
        <f>Tabela1[[#This Row],[Nov]]+Tabela1[[#This Row],[Nov Corte]]</f>
        <v>297</v>
      </c>
      <c r="L13" s="13">
        <f>IFERROR(VLOOKUP(H13,'Banco de dados ZDA'!A:I,9,0),0)</f>
        <v>919</v>
      </c>
      <c r="M13" s="13">
        <v>0</v>
      </c>
      <c r="N13" s="13">
        <f>Tabela1[[#This Row],[Dez]]+Tabela1[[#This Row],[Dez Corte]]</f>
        <v>919</v>
      </c>
      <c r="O13" s="13">
        <f>IFERROR(VLOOKUP(Tabela1[[#This Row],[Coluna2]],'Banco de dados ZDA'!A:J,10,0),0)</f>
        <v>2232</v>
      </c>
      <c r="P13" s="13">
        <v>0</v>
      </c>
      <c r="Q13" s="13">
        <f>Tabela1[[#This Row],[Jan]]+Tabela1[[#This Row],[Jan Corte]]</f>
        <v>2232</v>
      </c>
      <c r="R13" s="13">
        <f>AVERAGE(Tabela1[[#This Row],[NOVEMBRO TOTAL]],Tabela1[[#This Row],[DEZEMBRO TOTAL]],Tabela1[[#This Row],[JANEIRO TOTAL]])</f>
        <v>1149.3333333333333</v>
      </c>
      <c r="S13" s="14">
        <f>IFERROR(Tabela1[[#This Row],[MÉDIA]]/Tabela1[[#This Row],[META MARÇO FINAL]],"-")</f>
        <v>0.90909090909090906</v>
      </c>
      <c r="T13" s="15">
        <f>Tabela1[[#This Row],[MÉDIA]]+Tabela1[[#This Row],[MÉDIA]]*10%</f>
        <v>1264.2666666666667</v>
      </c>
      <c r="U13" s="16">
        <f>VLOOKUP(Tabela1[[#This Row],[CD_ITEM]],'BD PESO UNITÁRIO'!A:F,6,0)</f>
        <v>1.18</v>
      </c>
      <c r="V13" s="15">
        <f>Tabela1[[#This Row],[META MARÇO FINAL]]*Tabela1[[#This Row],[PESO UNITÁRIO]]</f>
        <v>1491.8346666666666</v>
      </c>
    </row>
    <row r="14" spans="1:22" x14ac:dyDescent="0.3">
      <c r="A14" s="7" t="s">
        <v>53</v>
      </c>
      <c r="B14" s="8" t="s">
        <v>21</v>
      </c>
      <c r="C14" s="8" t="s">
        <v>22</v>
      </c>
      <c r="D14" s="9" t="s">
        <v>54</v>
      </c>
      <c r="E14" s="10" t="s">
        <v>55</v>
      </c>
      <c r="F14" s="11"/>
      <c r="G14" s="12" t="s">
        <v>25</v>
      </c>
      <c r="H14" s="12" t="str">
        <f>CONCATENATE(Tabela1[[#This Row],[ZONA]],Tabela1[[#This Row],[CD_ITEM]])</f>
        <v>G00031021242</v>
      </c>
      <c r="I14" s="13">
        <f>IFERROR(VLOOKUP(Tabela1[[#This Row],[Coluna2]],'Banco de dados ZDA'!A:E,5,0),0)</f>
        <v>104</v>
      </c>
      <c r="J14" s="13">
        <v>0</v>
      </c>
      <c r="K14" s="13">
        <f>Tabela1[[#This Row],[Nov]]+Tabela1[[#This Row],[Nov Corte]]</f>
        <v>104</v>
      </c>
      <c r="L14" s="13">
        <f>IFERROR(VLOOKUP(H14,'Banco de dados ZDA'!A:I,9,0),0)</f>
        <v>81</v>
      </c>
      <c r="M14" s="13">
        <v>0</v>
      </c>
      <c r="N14" s="13">
        <f>Tabela1[[#This Row],[Dez]]+Tabela1[[#This Row],[Dez Corte]]</f>
        <v>81</v>
      </c>
      <c r="O14" s="13">
        <f>IFERROR(VLOOKUP(Tabela1[[#This Row],[Coluna2]],'Banco de dados ZDA'!A:J,10,0),0)</f>
        <v>294</v>
      </c>
      <c r="P14" s="13">
        <v>0</v>
      </c>
      <c r="Q14" s="13">
        <f>Tabela1[[#This Row],[Jan]]+Tabela1[[#This Row],[Jan Corte]]</f>
        <v>294</v>
      </c>
      <c r="R14" s="13">
        <f>AVERAGE(Tabela1[[#This Row],[NOVEMBRO TOTAL]],Tabela1[[#This Row],[DEZEMBRO TOTAL]],Tabela1[[#This Row],[JANEIRO TOTAL]])</f>
        <v>159.66666666666666</v>
      </c>
      <c r="S14" s="14">
        <f>IFERROR(Tabela1[[#This Row],[MÉDIA]]/Tabela1[[#This Row],[META MARÇO FINAL]],"-")</f>
        <v>0.90909090909090906</v>
      </c>
      <c r="T14" s="15">
        <f>Tabela1[[#This Row],[MÉDIA]]+Tabela1[[#This Row],[MÉDIA]]*10%</f>
        <v>175.63333333333333</v>
      </c>
      <c r="U14" s="16">
        <f>VLOOKUP(Tabela1[[#This Row],[CD_ITEM]],'BD PESO UNITÁRIO'!A:F,6,0)</f>
        <v>2.855</v>
      </c>
      <c r="V14" s="15">
        <f>Tabela1[[#This Row],[META MARÇO FINAL]]*Tabela1[[#This Row],[PESO UNITÁRIO]]</f>
        <v>501.43316666666664</v>
      </c>
    </row>
    <row r="15" spans="1:22" x14ac:dyDescent="0.3">
      <c r="A15" s="7" t="s">
        <v>56</v>
      </c>
      <c r="B15" s="8" t="s">
        <v>57</v>
      </c>
      <c r="C15" s="8" t="s">
        <v>22</v>
      </c>
      <c r="D15" s="9" t="s">
        <v>58</v>
      </c>
      <c r="E15" s="10" t="s">
        <v>59</v>
      </c>
      <c r="F15" s="11"/>
      <c r="G15" s="12" t="s">
        <v>25</v>
      </c>
      <c r="H15" s="12" t="str">
        <f>CONCATENATE(Tabela1[[#This Row],[ZONA]],Tabela1[[#This Row],[CD_ITEM]])</f>
        <v>G00031021265</v>
      </c>
      <c r="I15" s="13">
        <f>IFERROR(VLOOKUP(Tabela1[[#This Row],[Coluna2]],'Banco de dados ZDA'!A:E,5,0),0)</f>
        <v>8</v>
      </c>
      <c r="J15" s="13">
        <v>0</v>
      </c>
      <c r="K15" s="13">
        <f>Tabela1[[#This Row],[Nov]]+Tabela1[[#This Row],[Nov Corte]]</f>
        <v>8</v>
      </c>
      <c r="L15" s="13">
        <f>IFERROR(VLOOKUP(H15,'Banco de dados ZDA'!A:I,9,0),0)</f>
        <v>5</v>
      </c>
      <c r="M15" s="13">
        <v>0</v>
      </c>
      <c r="N15" s="13">
        <f>Tabela1[[#This Row],[Dez]]+Tabela1[[#This Row],[Dez Corte]]</f>
        <v>5</v>
      </c>
      <c r="O15" s="13">
        <f>IFERROR(VLOOKUP(Tabela1[[#This Row],[Coluna2]],'Banco de dados ZDA'!A:J,10,0),0)</f>
        <v>4</v>
      </c>
      <c r="P15" s="13">
        <v>0</v>
      </c>
      <c r="Q15" s="13">
        <f>Tabela1[[#This Row],[Jan]]+Tabela1[[#This Row],[Jan Corte]]</f>
        <v>4</v>
      </c>
      <c r="R15" s="13">
        <f>AVERAGE(Tabela1[[#This Row],[NOVEMBRO TOTAL]],Tabela1[[#This Row],[DEZEMBRO TOTAL]],Tabela1[[#This Row],[JANEIRO TOTAL]])</f>
        <v>5.666666666666667</v>
      </c>
      <c r="S15" s="14">
        <f>IFERROR(Tabela1[[#This Row],[MÉDIA]]/Tabela1[[#This Row],[META MARÇO FINAL]],"-")</f>
        <v>0.90909090909090917</v>
      </c>
      <c r="T15" s="15">
        <f>Tabela1[[#This Row],[MÉDIA]]+Tabela1[[#This Row],[MÉDIA]]*10%</f>
        <v>6.2333333333333334</v>
      </c>
      <c r="U15" s="16">
        <f>VLOOKUP(Tabela1[[#This Row],[CD_ITEM]],'BD PESO UNITÁRIO'!A:F,6,0)</f>
        <v>4.8540000000000001</v>
      </c>
      <c r="V15" s="15">
        <f>Tabela1[[#This Row],[META MARÇO FINAL]]*Tabela1[[#This Row],[PESO UNITÁRIO]]</f>
        <v>30.256600000000002</v>
      </c>
    </row>
    <row r="16" spans="1:22" x14ac:dyDescent="0.3">
      <c r="A16" s="7" t="s">
        <v>56</v>
      </c>
      <c r="B16" s="8" t="s">
        <v>57</v>
      </c>
      <c r="C16" s="8" t="s">
        <v>22</v>
      </c>
      <c r="D16" s="9" t="s">
        <v>60</v>
      </c>
      <c r="E16" s="10" t="s">
        <v>61</v>
      </c>
      <c r="F16" s="11"/>
      <c r="G16" s="12" t="s">
        <v>25</v>
      </c>
      <c r="H16" s="12" t="str">
        <f>CONCATENATE(Tabela1[[#This Row],[ZONA]],Tabela1[[#This Row],[CD_ITEM]])</f>
        <v>G00031021267</v>
      </c>
      <c r="I16" s="13">
        <f>IFERROR(VLOOKUP(Tabela1[[#This Row],[Coluna2]],'Banco de dados ZDA'!A:E,5,0),0)</f>
        <v>6</v>
      </c>
      <c r="J16" s="13">
        <v>0</v>
      </c>
      <c r="K16" s="13">
        <f>Tabela1[[#This Row],[Nov]]+Tabela1[[#This Row],[Nov Corte]]</f>
        <v>6</v>
      </c>
      <c r="L16" s="13">
        <f>IFERROR(VLOOKUP(H16,'Banco de dados ZDA'!A:I,9,0),0)</f>
        <v>16</v>
      </c>
      <c r="M16" s="13">
        <v>0</v>
      </c>
      <c r="N16" s="13">
        <f>Tabela1[[#This Row],[Dez]]+Tabela1[[#This Row],[Dez Corte]]</f>
        <v>16</v>
      </c>
      <c r="O16" s="13">
        <f>IFERROR(VLOOKUP(Tabela1[[#This Row],[Coluna2]],'Banco de dados ZDA'!A:J,10,0),0)</f>
        <v>4</v>
      </c>
      <c r="P16" s="13">
        <v>0</v>
      </c>
      <c r="Q16" s="13">
        <f>Tabela1[[#This Row],[Jan]]+Tabela1[[#This Row],[Jan Corte]]</f>
        <v>4</v>
      </c>
      <c r="R16" s="13">
        <f>AVERAGE(Tabela1[[#This Row],[NOVEMBRO TOTAL]],Tabela1[[#This Row],[DEZEMBRO TOTAL]],Tabela1[[#This Row],[JANEIRO TOTAL]])</f>
        <v>8.6666666666666661</v>
      </c>
      <c r="S16" s="14">
        <f>IFERROR(Tabela1[[#This Row],[MÉDIA]]/Tabela1[[#This Row],[META MARÇO FINAL]],"-")</f>
        <v>0.90909090909090906</v>
      </c>
      <c r="T16" s="15">
        <f>Tabela1[[#This Row],[MÉDIA]]+Tabela1[[#This Row],[MÉDIA]]*10%</f>
        <v>9.5333333333333332</v>
      </c>
      <c r="U16" s="16">
        <f>VLOOKUP(Tabela1[[#This Row],[CD_ITEM]],'BD PESO UNITÁRIO'!A:F,6,0)</f>
        <v>4.8540000000000001</v>
      </c>
      <c r="V16" s="15">
        <f>Tabela1[[#This Row],[META MARÇO FINAL]]*Tabela1[[#This Row],[PESO UNITÁRIO]]</f>
        <v>46.274799999999999</v>
      </c>
    </row>
    <row r="17" spans="1:22" x14ac:dyDescent="0.3">
      <c r="A17" s="7" t="s">
        <v>38</v>
      </c>
      <c r="B17" s="8" t="s">
        <v>21</v>
      </c>
      <c r="C17" s="8" t="s">
        <v>22</v>
      </c>
      <c r="D17" s="9" t="s">
        <v>62</v>
      </c>
      <c r="E17" s="10" t="s">
        <v>63</v>
      </c>
      <c r="F17" s="11"/>
      <c r="G17" s="12" t="s">
        <v>25</v>
      </c>
      <c r="H17" s="12" t="str">
        <f>CONCATENATE(Tabela1[[#This Row],[ZONA]],Tabela1[[#This Row],[CD_ITEM]])</f>
        <v>G00031021317</v>
      </c>
      <c r="I17" s="13">
        <f>IFERROR(VLOOKUP(Tabela1[[#This Row],[Coluna2]],'Banco de dados ZDA'!A:E,5,0),0)</f>
        <v>25</v>
      </c>
      <c r="J17" s="13">
        <v>0</v>
      </c>
      <c r="K17" s="13">
        <f>Tabela1[[#This Row],[Nov]]+Tabela1[[#This Row],[Nov Corte]]</f>
        <v>25</v>
      </c>
      <c r="L17" s="13">
        <f>IFERROR(VLOOKUP(H17,'Banco de dados ZDA'!A:I,9,0),0)</f>
        <v>297</v>
      </c>
      <c r="M17" s="13">
        <v>0</v>
      </c>
      <c r="N17" s="13">
        <f>Tabela1[[#This Row],[Dez]]+Tabela1[[#This Row],[Dez Corte]]</f>
        <v>297</v>
      </c>
      <c r="O17" s="13">
        <f>IFERROR(VLOOKUP(Tabela1[[#This Row],[Coluna2]],'Banco de dados ZDA'!A:J,10,0),0)</f>
        <v>301</v>
      </c>
      <c r="P17" s="13">
        <v>0</v>
      </c>
      <c r="Q17" s="13">
        <f>Tabela1[[#This Row],[Jan]]+Tabela1[[#This Row],[Jan Corte]]</f>
        <v>301</v>
      </c>
      <c r="R17" s="13">
        <f>AVERAGE(Tabela1[[#This Row],[NOVEMBRO TOTAL]],Tabela1[[#This Row],[DEZEMBRO TOTAL]],Tabela1[[#This Row],[JANEIRO TOTAL]])</f>
        <v>207.66666666666666</v>
      </c>
      <c r="S17" s="14">
        <f>IFERROR(Tabela1[[#This Row],[MÉDIA]]/Tabela1[[#This Row],[META MARÇO FINAL]],"-")</f>
        <v>0.90909090909090906</v>
      </c>
      <c r="T17" s="15">
        <f>Tabela1[[#This Row],[MÉDIA]]+Tabela1[[#This Row],[MÉDIA]]*10%</f>
        <v>228.43333333333334</v>
      </c>
      <c r="U17" s="16">
        <f>VLOOKUP(Tabela1[[#This Row],[CD_ITEM]],'BD PESO UNITÁRIO'!A:F,6,0)</f>
        <v>2.0310000000000001</v>
      </c>
      <c r="V17" s="15">
        <f>Tabela1[[#This Row],[META MARÇO FINAL]]*Tabela1[[#This Row],[PESO UNITÁRIO]]</f>
        <v>463.94810000000007</v>
      </c>
    </row>
    <row r="18" spans="1:22" x14ac:dyDescent="0.3">
      <c r="A18" s="7" t="s">
        <v>38</v>
      </c>
      <c r="B18" s="8" t="s">
        <v>21</v>
      </c>
      <c r="C18" s="8" t="s">
        <v>22</v>
      </c>
      <c r="D18" s="9" t="s">
        <v>64</v>
      </c>
      <c r="E18" s="10" t="s">
        <v>65</v>
      </c>
      <c r="F18" s="11"/>
      <c r="G18" s="12" t="s">
        <v>25</v>
      </c>
      <c r="H18" s="12" t="str">
        <f>CONCATENATE(Tabela1[[#This Row],[ZONA]],Tabela1[[#This Row],[CD_ITEM]])</f>
        <v>G00031021341</v>
      </c>
      <c r="I18" s="13">
        <f>IFERROR(VLOOKUP(Tabela1[[#This Row],[Coluna2]],'Banco de dados ZDA'!A:E,5,0),0)</f>
        <v>33</v>
      </c>
      <c r="J18" s="13">
        <v>0</v>
      </c>
      <c r="K18" s="13">
        <f>Tabela1[[#This Row],[Nov]]+Tabela1[[#This Row],[Nov Corte]]</f>
        <v>33</v>
      </c>
      <c r="L18" s="13">
        <f>IFERROR(VLOOKUP(H18,'Banco de dados ZDA'!A:I,9,0),0)</f>
        <v>54</v>
      </c>
      <c r="M18" s="13">
        <v>0</v>
      </c>
      <c r="N18" s="13">
        <f>Tabela1[[#This Row],[Dez]]+Tabela1[[#This Row],[Dez Corte]]</f>
        <v>54</v>
      </c>
      <c r="O18" s="13">
        <f>IFERROR(VLOOKUP(Tabela1[[#This Row],[Coluna2]],'Banco de dados ZDA'!A:J,10,0),0)</f>
        <v>41</v>
      </c>
      <c r="P18" s="13">
        <v>0</v>
      </c>
      <c r="Q18" s="13">
        <f>Tabela1[[#This Row],[Jan]]+Tabela1[[#This Row],[Jan Corte]]</f>
        <v>41</v>
      </c>
      <c r="R18" s="13">
        <f>AVERAGE(Tabela1[[#This Row],[NOVEMBRO TOTAL]],Tabela1[[#This Row],[DEZEMBRO TOTAL]],Tabela1[[#This Row],[JANEIRO TOTAL]])</f>
        <v>42.666666666666664</v>
      </c>
      <c r="S18" s="14">
        <f>IFERROR(Tabela1[[#This Row],[MÉDIA]]/Tabela1[[#This Row],[META MARÇO FINAL]],"-")</f>
        <v>0.90909090909090906</v>
      </c>
      <c r="T18" s="15">
        <f>Tabela1[[#This Row],[MÉDIA]]+Tabela1[[#This Row],[MÉDIA]]*10%</f>
        <v>46.93333333333333</v>
      </c>
      <c r="U18" s="16">
        <f>VLOOKUP(Tabela1[[#This Row],[CD_ITEM]],'BD PESO UNITÁRIO'!A:F,6,0)</f>
        <v>6.798</v>
      </c>
      <c r="V18" s="15">
        <f>Tabela1[[#This Row],[META MARÇO FINAL]]*Tabela1[[#This Row],[PESO UNITÁRIO]]</f>
        <v>319.05279999999999</v>
      </c>
    </row>
    <row r="19" spans="1:22" x14ac:dyDescent="0.3">
      <c r="A19" s="7" t="s">
        <v>66</v>
      </c>
      <c r="B19" s="8" t="s">
        <v>21</v>
      </c>
      <c r="C19" s="8" t="s">
        <v>22</v>
      </c>
      <c r="D19" s="9" t="s">
        <v>67</v>
      </c>
      <c r="E19" s="10" t="s">
        <v>68</v>
      </c>
      <c r="F19" s="11"/>
      <c r="G19" s="12" t="s">
        <v>25</v>
      </c>
      <c r="H19" s="12" t="str">
        <f>CONCATENATE(Tabela1[[#This Row],[ZONA]],Tabela1[[#This Row],[CD_ITEM]])</f>
        <v>G00031021380</v>
      </c>
      <c r="I19" s="13">
        <f>IFERROR(VLOOKUP(Tabela1[[#This Row],[Coluna2]],'Banco de dados ZDA'!A:E,5,0),0)</f>
        <v>53</v>
      </c>
      <c r="J19" s="13">
        <v>0</v>
      </c>
      <c r="K19" s="13">
        <f>Tabela1[[#This Row],[Nov]]+Tabela1[[#This Row],[Nov Corte]]</f>
        <v>53</v>
      </c>
      <c r="L19" s="13">
        <f>IFERROR(VLOOKUP(H19,'Banco de dados ZDA'!A:I,9,0),0)</f>
        <v>151</v>
      </c>
      <c r="M19" s="13">
        <v>0</v>
      </c>
      <c r="N19" s="13">
        <f>Tabela1[[#This Row],[Dez]]+Tabela1[[#This Row],[Dez Corte]]</f>
        <v>151</v>
      </c>
      <c r="O19" s="13">
        <f>IFERROR(VLOOKUP(Tabela1[[#This Row],[Coluna2]],'Banco de dados ZDA'!A:J,10,0),0)</f>
        <v>159</v>
      </c>
      <c r="P19" s="13">
        <v>0</v>
      </c>
      <c r="Q19" s="13">
        <f>Tabela1[[#This Row],[Jan]]+Tabela1[[#This Row],[Jan Corte]]</f>
        <v>159</v>
      </c>
      <c r="R19" s="13">
        <f>AVERAGE(Tabela1[[#This Row],[NOVEMBRO TOTAL]],Tabela1[[#This Row],[DEZEMBRO TOTAL]],Tabela1[[#This Row],[JANEIRO TOTAL]])</f>
        <v>121</v>
      </c>
      <c r="S19" s="14">
        <f>IFERROR(Tabela1[[#This Row],[MÉDIA]]/Tabela1[[#This Row],[META MARÇO FINAL]],"-")</f>
        <v>0.90909090909090917</v>
      </c>
      <c r="T19" s="15">
        <f>Tabela1[[#This Row],[MÉDIA]]+Tabela1[[#This Row],[MÉDIA]]*10%</f>
        <v>133.1</v>
      </c>
      <c r="U19" s="16">
        <f>VLOOKUP(Tabela1[[#This Row],[CD_ITEM]],'BD PESO UNITÁRIO'!A:F,6,0)</f>
        <v>1.3420000000000001</v>
      </c>
      <c r="V19" s="15">
        <f>Tabela1[[#This Row],[META MARÇO FINAL]]*Tabela1[[#This Row],[PESO UNITÁRIO]]</f>
        <v>178.62020000000001</v>
      </c>
    </row>
    <row r="20" spans="1:22" x14ac:dyDescent="0.3">
      <c r="A20" s="7" t="s">
        <v>66</v>
      </c>
      <c r="B20" s="8" t="s">
        <v>21</v>
      </c>
      <c r="C20" s="8" t="s">
        <v>22</v>
      </c>
      <c r="D20" s="9" t="s">
        <v>69</v>
      </c>
      <c r="E20" s="10" t="s">
        <v>70</v>
      </c>
      <c r="F20" s="11"/>
      <c r="G20" s="12" t="s">
        <v>25</v>
      </c>
      <c r="H20" s="12" t="str">
        <f>CONCATENATE(Tabela1[[#This Row],[ZONA]],Tabela1[[#This Row],[CD_ITEM]])</f>
        <v>G00031021381</v>
      </c>
      <c r="I20" s="13">
        <f>IFERROR(VLOOKUP(Tabela1[[#This Row],[Coluna2]],'Banco de dados ZDA'!A:E,5,0),0)</f>
        <v>51</v>
      </c>
      <c r="J20" s="13">
        <v>0</v>
      </c>
      <c r="K20" s="13">
        <f>Tabela1[[#This Row],[Nov]]+Tabela1[[#This Row],[Nov Corte]]</f>
        <v>51</v>
      </c>
      <c r="L20" s="13">
        <f>IFERROR(VLOOKUP(H20,'Banco de dados ZDA'!A:I,9,0),0)</f>
        <v>92</v>
      </c>
      <c r="M20" s="13">
        <v>0</v>
      </c>
      <c r="N20" s="13">
        <f>Tabela1[[#This Row],[Dez]]+Tabela1[[#This Row],[Dez Corte]]</f>
        <v>92</v>
      </c>
      <c r="O20" s="13">
        <f>IFERROR(VLOOKUP(Tabela1[[#This Row],[Coluna2]],'Banco de dados ZDA'!A:J,10,0),0)</f>
        <v>88</v>
      </c>
      <c r="P20" s="13">
        <v>0</v>
      </c>
      <c r="Q20" s="13">
        <f>Tabela1[[#This Row],[Jan]]+Tabela1[[#This Row],[Jan Corte]]</f>
        <v>88</v>
      </c>
      <c r="R20" s="13">
        <f>AVERAGE(Tabela1[[#This Row],[NOVEMBRO TOTAL]],Tabela1[[#This Row],[DEZEMBRO TOTAL]],Tabela1[[#This Row],[JANEIRO TOTAL]])</f>
        <v>77</v>
      </c>
      <c r="S20" s="14">
        <f>IFERROR(Tabela1[[#This Row],[MÉDIA]]/Tabela1[[#This Row],[META MARÇO FINAL]],"-")</f>
        <v>0.90909090909090906</v>
      </c>
      <c r="T20" s="15">
        <f>Tabela1[[#This Row],[MÉDIA]]+Tabela1[[#This Row],[MÉDIA]]*10%</f>
        <v>84.7</v>
      </c>
      <c r="U20" s="16">
        <f>VLOOKUP(Tabela1[[#This Row],[CD_ITEM]],'BD PESO UNITÁRIO'!A:F,6,0)</f>
        <v>8.8480000000000008</v>
      </c>
      <c r="V20" s="15">
        <f>Tabela1[[#This Row],[META MARÇO FINAL]]*Tabela1[[#This Row],[PESO UNITÁRIO]]</f>
        <v>749.42560000000014</v>
      </c>
    </row>
    <row r="21" spans="1:22" x14ac:dyDescent="0.3">
      <c r="A21" s="7" t="s">
        <v>31</v>
      </c>
      <c r="B21" s="8" t="s">
        <v>32</v>
      </c>
      <c r="C21" s="8" t="s">
        <v>22</v>
      </c>
      <c r="D21" s="9" t="s">
        <v>71</v>
      </c>
      <c r="E21" s="10" t="s">
        <v>72</v>
      </c>
      <c r="F21" s="11"/>
      <c r="G21" s="12" t="s">
        <v>25</v>
      </c>
      <c r="H21" s="12" t="str">
        <f>CONCATENATE(Tabela1[[#This Row],[ZONA]],Tabela1[[#This Row],[CD_ITEM]])</f>
        <v>G00031021397</v>
      </c>
      <c r="I21" s="13">
        <v>100</v>
      </c>
      <c r="J21" s="13">
        <v>0</v>
      </c>
      <c r="K21" s="13">
        <f>Tabela1[[#This Row],[Nov]]+Tabela1[[#This Row],[Nov Corte]]</f>
        <v>100</v>
      </c>
      <c r="L21" s="13">
        <f>IFERROR(VLOOKUP(H21,'Banco de dados ZDA'!A:I,9,0),0)</f>
        <v>0</v>
      </c>
      <c r="M21" s="13">
        <v>0</v>
      </c>
      <c r="N21" s="13">
        <v>200</v>
      </c>
      <c r="O21" s="13">
        <f>IFERROR(VLOOKUP(Tabela1[[#This Row],[Coluna2]],'Banco de dados ZDA'!A:J,10,0),0)</f>
        <v>0</v>
      </c>
      <c r="P21" s="13">
        <v>0</v>
      </c>
      <c r="Q21" s="13">
        <v>150</v>
      </c>
      <c r="R21" s="13">
        <f>AVERAGE(Tabela1[[#This Row],[NOVEMBRO TOTAL]],Tabela1[[#This Row],[DEZEMBRO TOTAL]],Tabela1[[#This Row],[JANEIRO TOTAL]])</f>
        <v>150</v>
      </c>
      <c r="S21" s="14">
        <f>IFERROR(Tabela1[[#This Row],[MÉDIA]]/Tabela1[[#This Row],[META MARÇO FINAL]],"-")</f>
        <v>0.90909090909090906</v>
      </c>
      <c r="T21" s="15">
        <f>Tabela1[[#This Row],[MÉDIA]]+Tabela1[[#This Row],[MÉDIA]]*10%</f>
        <v>165</v>
      </c>
      <c r="U21" s="16">
        <f>VLOOKUP(Tabela1[[#This Row],[CD_ITEM]],'BD PESO UNITÁRIO'!A:F,6,0)</f>
        <v>25.18</v>
      </c>
      <c r="V21" s="15">
        <f>Tabela1[[#This Row],[META MARÇO FINAL]]*Tabela1[[#This Row],[PESO UNITÁRIO]]</f>
        <v>4154.7</v>
      </c>
    </row>
    <row r="22" spans="1:22" x14ac:dyDescent="0.3">
      <c r="A22" s="7" t="s">
        <v>31</v>
      </c>
      <c r="B22" s="8" t="s">
        <v>32</v>
      </c>
      <c r="C22" s="8" t="s">
        <v>22</v>
      </c>
      <c r="D22" s="9" t="s">
        <v>73</v>
      </c>
      <c r="E22" s="10" t="s">
        <v>74</v>
      </c>
      <c r="F22" s="11"/>
      <c r="G22" s="12" t="s">
        <v>25</v>
      </c>
      <c r="H22" s="12" t="str">
        <f>CONCATENATE(Tabela1[[#This Row],[ZONA]],Tabela1[[#This Row],[CD_ITEM]])</f>
        <v>G00031021398</v>
      </c>
      <c r="I22" s="13">
        <f>IFERROR(VLOOKUP(Tabela1[[#This Row],[Coluna2]],'Banco de dados ZDA'!A:E,5,0),0)</f>
        <v>6</v>
      </c>
      <c r="J22" s="13">
        <v>0</v>
      </c>
      <c r="K22" s="13">
        <f>Tabela1[[#This Row],[Nov]]+Tabela1[[#This Row],[Nov Corte]]</f>
        <v>6</v>
      </c>
      <c r="L22" s="13">
        <f>IFERROR(VLOOKUP(H22,'Banco de dados ZDA'!A:I,9,0),0)</f>
        <v>0</v>
      </c>
      <c r="M22" s="13">
        <v>0</v>
      </c>
      <c r="N22" s="13">
        <v>50</v>
      </c>
      <c r="O22" s="13">
        <f>IFERROR(VLOOKUP(Tabela1[[#This Row],[Coluna2]],'Banco de dados ZDA'!A:J,10,0),0)</f>
        <v>0</v>
      </c>
      <c r="P22" s="13">
        <v>0</v>
      </c>
      <c r="Q22" s="13">
        <v>29</v>
      </c>
      <c r="R22" s="13">
        <f>AVERAGE(Tabela1[[#This Row],[NOVEMBRO TOTAL]],Tabela1[[#This Row],[DEZEMBRO TOTAL]],Tabela1[[#This Row],[JANEIRO TOTAL]])</f>
        <v>28.333333333333332</v>
      </c>
      <c r="S22" s="14">
        <f>IFERROR(Tabela1[[#This Row],[MÉDIA]]/Tabela1[[#This Row],[META MARÇO FINAL]],"-")</f>
        <v>0.90909090909090917</v>
      </c>
      <c r="T22" s="15">
        <f>Tabela1[[#This Row],[MÉDIA]]+Tabela1[[#This Row],[MÉDIA]]*10%</f>
        <v>31.166666666666664</v>
      </c>
      <c r="U22" s="16">
        <f>VLOOKUP(Tabela1[[#This Row],[CD_ITEM]],'BD PESO UNITÁRIO'!A:F,6,0)</f>
        <v>25.18</v>
      </c>
      <c r="V22" s="15">
        <f>Tabela1[[#This Row],[META MARÇO FINAL]]*Tabela1[[#This Row],[PESO UNITÁRIO]]</f>
        <v>784.77666666666664</v>
      </c>
    </row>
    <row r="23" spans="1:22" x14ac:dyDescent="0.3">
      <c r="A23" s="7" t="s">
        <v>31</v>
      </c>
      <c r="B23" s="8" t="s">
        <v>32</v>
      </c>
      <c r="C23" s="8" t="s">
        <v>22</v>
      </c>
      <c r="D23" s="9" t="s">
        <v>75</v>
      </c>
      <c r="E23" s="10" t="s">
        <v>76</v>
      </c>
      <c r="F23" s="11"/>
      <c r="G23" s="12" t="s">
        <v>25</v>
      </c>
      <c r="H23" s="12" t="str">
        <f>CONCATENATE(Tabela1[[#This Row],[ZONA]],Tabela1[[#This Row],[CD_ITEM]])</f>
        <v>G00031021399</v>
      </c>
      <c r="I23" s="13">
        <v>100</v>
      </c>
      <c r="J23" s="13">
        <v>0</v>
      </c>
      <c r="K23" s="13">
        <f>Tabela1[[#This Row],[Nov]]+Tabela1[[#This Row],[Nov Corte]]</f>
        <v>100</v>
      </c>
      <c r="L23" s="13">
        <f>IFERROR(VLOOKUP(H23,'Banco de dados ZDA'!A:I,9,0),0)</f>
        <v>0</v>
      </c>
      <c r="M23" s="13">
        <v>0</v>
      </c>
      <c r="N23" s="13">
        <v>200</v>
      </c>
      <c r="O23" s="13">
        <f>IFERROR(VLOOKUP(Tabela1[[#This Row],[Coluna2]],'Banco de dados ZDA'!A:J,10,0),0)</f>
        <v>0</v>
      </c>
      <c r="P23" s="13">
        <v>0</v>
      </c>
      <c r="Q23" s="13">
        <v>150</v>
      </c>
      <c r="R23" s="13">
        <f>AVERAGE(Tabela1[[#This Row],[NOVEMBRO TOTAL]],Tabela1[[#This Row],[DEZEMBRO TOTAL]],Tabela1[[#This Row],[JANEIRO TOTAL]])</f>
        <v>150</v>
      </c>
      <c r="S23" s="14">
        <f>IFERROR(Tabela1[[#This Row],[MÉDIA]]/Tabela1[[#This Row],[META MARÇO FINAL]],"-")</f>
        <v>0.90909090909090906</v>
      </c>
      <c r="T23" s="15">
        <f>Tabela1[[#This Row],[MÉDIA]]+Tabela1[[#This Row],[MÉDIA]]*10%</f>
        <v>165</v>
      </c>
      <c r="U23" s="16">
        <f>VLOOKUP(Tabela1[[#This Row],[CD_ITEM]],'BD PESO UNITÁRIO'!A:F,6,0)</f>
        <v>25.18</v>
      </c>
      <c r="V23" s="15">
        <f>Tabela1[[#This Row],[META MARÇO FINAL]]*Tabela1[[#This Row],[PESO UNITÁRIO]]</f>
        <v>4154.7</v>
      </c>
    </row>
    <row r="24" spans="1:22" x14ac:dyDescent="0.3">
      <c r="A24" s="7" t="s">
        <v>38</v>
      </c>
      <c r="B24" s="8" t="s">
        <v>21</v>
      </c>
      <c r="C24" s="8" t="s">
        <v>22</v>
      </c>
      <c r="D24" s="9" t="s">
        <v>77</v>
      </c>
      <c r="E24" s="10" t="s">
        <v>78</v>
      </c>
      <c r="F24" s="11"/>
      <c r="G24" s="12" t="s">
        <v>25</v>
      </c>
      <c r="H24" s="12" t="str">
        <f>CONCATENATE(Tabela1[[#This Row],[ZONA]],Tabela1[[#This Row],[CD_ITEM]])</f>
        <v>G00031021400</v>
      </c>
      <c r="I24" s="13">
        <f>IFERROR(VLOOKUP(Tabela1[[#This Row],[Coluna2]],'Banco de dados ZDA'!A:E,5,0),0)</f>
        <v>61</v>
      </c>
      <c r="J24" s="13">
        <v>0</v>
      </c>
      <c r="K24" s="13">
        <f>Tabela1[[#This Row],[Nov]]+Tabela1[[#This Row],[Nov Corte]]</f>
        <v>61</v>
      </c>
      <c r="L24" s="13">
        <f>IFERROR(VLOOKUP(H24,'Banco de dados ZDA'!A:I,9,0),0)</f>
        <v>152</v>
      </c>
      <c r="M24" s="13">
        <v>0</v>
      </c>
      <c r="N24" s="13">
        <f>Tabela1[[#This Row],[Dez]]+Tabela1[[#This Row],[Dez Corte]]</f>
        <v>152</v>
      </c>
      <c r="O24" s="13">
        <f>IFERROR(VLOOKUP(Tabela1[[#This Row],[Coluna2]],'Banco de dados ZDA'!A:J,10,0),0)</f>
        <v>193</v>
      </c>
      <c r="P24" s="13">
        <v>0</v>
      </c>
      <c r="Q24" s="13">
        <f>Tabela1[[#This Row],[Jan]]+Tabela1[[#This Row],[Jan Corte]]</f>
        <v>193</v>
      </c>
      <c r="R24" s="13">
        <f>AVERAGE(Tabela1[[#This Row],[NOVEMBRO TOTAL]],Tabela1[[#This Row],[DEZEMBRO TOTAL]],Tabela1[[#This Row],[JANEIRO TOTAL]])</f>
        <v>135.33333333333334</v>
      </c>
      <c r="S24" s="14">
        <f>IFERROR(Tabela1[[#This Row],[MÉDIA]]/Tabela1[[#This Row],[META MARÇO FINAL]],"-")</f>
        <v>0.90909090909090906</v>
      </c>
      <c r="T24" s="15">
        <f>Tabela1[[#This Row],[MÉDIA]]+Tabela1[[#This Row],[MÉDIA]]*10%</f>
        <v>148.86666666666667</v>
      </c>
      <c r="U24" s="16">
        <f>VLOOKUP(Tabela1[[#This Row],[CD_ITEM]],'BD PESO UNITÁRIO'!A:F,6,0)</f>
        <v>6.7859999999999996</v>
      </c>
      <c r="V24" s="15">
        <f>Tabela1[[#This Row],[META MARÇO FINAL]]*Tabela1[[#This Row],[PESO UNITÁRIO]]</f>
        <v>1010.2092</v>
      </c>
    </row>
    <row r="25" spans="1:22" x14ac:dyDescent="0.3">
      <c r="A25" s="7" t="s">
        <v>26</v>
      </c>
      <c r="B25" s="8" t="s">
        <v>21</v>
      </c>
      <c r="C25" s="8" t="s">
        <v>22</v>
      </c>
      <c r="D25" s="17" t="s">
        <v>79</v>
      </c>
      <c r="E25" s="10" t="s">
        <v>80</v>
      </c>
      <c r="F25" s="11"/>
      <c r="G25" s="12" t="s">
        <v>25</v>
      </c>
      <c r="H25" s="12" t="str">
        <f>CONCATENATE(Tabela1[[#This Row],[ZONA]],Tabela1[[#This Row],[CD_ITEM]])</f>
        <v>G00031021432</v>
      </c>
      <c r="I25" s="13">
        <f>IFERROR(VLOOKUP(Tabela1[[#This Row],[Coluna2]],'Banco de dados ZDA'!A:E,5,0),0)</f>
        <v>297</v>
      </c>
      <c r="J25" s="13">
        <v>0</v>
      </c>
      <c r="K25" s="13">
        <f>Tabela1[[#This Row],[Nov]]+Tabela1[[#This Row],[Nov Corte]]</f>
        <v>297</v>
      </c>
      <c r="L25" s="13">
        <f>IFERROR(VLOOKUP(H25,'Banco de dados ZDA'!A:I,9,0),0)</f>
        <v>611</v>
      </c>
      <c r="M25" s="13">
        <v>0</v>
      </c>
      <c r="N25" s="13">
        <f>Tabela1[[#This Row],[Dez]]+Tabela1[[#This Row],[Dez Corte]]</f>
        <v>611</v>
      </c>
      <c r="O25" s="13">
        <f>IFERROR(VLOOKUP(Tabela1[[#This Row],[Coluna2]],'Banco de dados ZDA'!A:J,10,0),0)</f>
        <v>792</v>
      </c>
      <c r="P25" s="13">
        <v>0</v>
      </c>
      <c r="Q25" s="13">
        <f>Tabela1[[#This Row],[Jan]]+Tabela1[[#This Row],[Jan Corte]]</f>
        <v>792</v>
      </c>
      <c r="R25" s="13">
        <f>AVERAGE(Tabela1[[#This Row],[NOVEMBRO TOTAL]],Tabela1[[#This Row],[DEZEMBRO TOTAL]],Tabela1[[#This Row],[JANEIRO TOTAL]])</f>
        <v>566.66666666666663</v>
      </c>
      <c r="S25" s="14">
        <f>IFERROR(Tabela1[[#This Row],[MÉDIA]]/Tabela1[[#This Row],[META MARÇO FINAL]],"-")</f>
        <v>0.90909090909090917</v>
      </c>
      <c r="T25" s="15">
        <f>Tabela1[[#This Row],[MÉDIA]]+Tabela1[[#This Row],[MÉDIA]]*10%</f>
        <v>623.33333333333326</v>
      </c>
      <c r="U25" s="16">
        <f>VLOOKUP(Tabela1[[#This Row],[CD_ITEM]],'BD PESO UNITÁRIO'!A:F,6,0)</f>
        <v>4.734</v>
      </c>
      <c r="V25" s="15">
        <f>Tabela1[[#This Row],[META MARÇO FINAL]]*Tabela1[[#This Row],[PESO UNITÁRIO]]</f>
        <v>2950.8599999999997</v>
      </c>
    </row>
    <row r="26" spans="1:22" x14ac:dyDescent="0.3">
      <c r="A26" s="7" t="s">
        <v>20</v>
      </c>
      <c r="B26" s="8" t="s">
        <v>21</v>
      </c>
      <c r="C26" s="8" t="s">
        <v>22</v>
      </c>
      <c r="D26" s="9" t="s">
        <v>81</v>
      </c>
      <c r="E26" s="10" t="s">
        <v>82</v>
      </c>
      <c r="F26" s="11"/>
      <c r="G26" s="12" t="s">
        <v>25</v>
      </c>
      <c r="H26" s="12" t="str">
        <f>CONCATENATE(Tabela1[[#This Row],[ZONA]],Tabela1[[#This Row],[CD_ITEM]])</f>
        <v>G00031021433</v>
      </c>
      <c r="I26" s="13">
        <f>IFERROR(VLOOKUP(Tabela1[[#This Row],[Coluna2]],'Banco de dados ZDA'!A:E,5,0),0)</f>
        <v>419</v>
      </c>
      <c r="J26" s="13">
        <v>0</v>
      </c>
      <c r="K26" s="13">
        <f>Tabela1[[#This Row],[Nov]]+Tabela1[[#This Row],[Nov Corte]]</f>
        <v>419</v>
      </c>
      <c r="L26" s="13">
        <f>IFERROR(VLOOKUP(H26,'Banco de dados ZDA'!A:I,9,0),0)</f>
        <v>537</v>
      </c>
      <c r="M26" s="13">
        <v>0</v>
      </c>
      <c r="N26" s="13">
        <f>Tabela1[[#This Row],[Dez]]+Tabela1[[#This Row],[Dez Corte]]</f>
        <v>537</v>
      </c>
      <c r="O26" s="13">
        <f>IFERROR(VLOOKUP(Tabela1[[#This Row],[Coluna2]],'Banco de dados ZDA'!A:J,10,0),0)</f>
        <v>1085</v>
      </c>
      <c r="P26" s="13">
        <v>0</v>
      </c>
      <c r="Q26" s="13">
        <f>Tabela1[[#This Row],[Jan]]+Tabela1[[#This Row],[Jan Corte]]</f>
        <v>1085</v>
      </c>
      <c r="R26" s="13">
        <f>AVERAGE(Tabela1[[#This Row],[NOVEMBRO TOTAL]],Tabela1[[#This Row],[DEZEMBRO TOTAL]],Tabela1[[#This Row],[JANEIRO TOTAL]])</f>
        <v>680.33333333333337</v>
      </c>
      <c r="S26" s="14">
        <f>IFERROR(Tabela1[[#This Row],[MÉDIA]]/Tabela1[[#This Row],[META MARÇO FINAL]],"-")</f>
        <v>0.90909090909090917</v>
      </c>
      <c r="T26" s="15">
        <f>Tabela1[[#This Row],[MÉDIA]]+Tabela1[[#This Row],[MÉDIA]]*10%</f>
        <v>748.36666666666667</v>
      </c>
      <c r="U26" s="16">
        <f>VLOOKUP(Tabela1[[#This Row],[CD_ITEM]],'BD PESO UNITÁRIO'!A:F,6,0)</f>
        <v>3.694</v>
      </c>
      <c r="V26" s="15">
        <f>Tabela1[[#This Row],[META MARÇO FINAL]]*Tabela1[[#This Row],[PESO UNITÁRIO]]</f>
        <v>2764.4664666666667</v>
      </c>
    </row>
    <row r="27" spans="1:22" x14ac:dyDescent="0.3">
      <c r="A27" s="7" t="s">
        <v>26</v>
      </c>
      <c r="B27" s="8" t="s">
        <v>21</v>
      </c>
      <c r="C27" s="8" t="s">
        <v>22</v>
      </c>
      <c r="D27" s="9" t="s">
        <v>83</v>
      </c>
      <c r="E27" s="10" t="s">
        <v>84</v>
      </c>
      <c r="F27" s="11"/>
      <c r="G27" s="12" t="s">
        <v>25</v>
      </c>
      <c r="H27" s="12" t="str">
        <f>CONCATENATE(Tabela1[[#This Row],[ZONA]],Tabela1[[#This Row],[CD_ITEM]])</f>
        <v>G00031021443</v>
      </c>
      <c r="I27" s="13">
        <v>100</v>
      </c>
      <c r="J27" s="13">
        <v>0</v>
      </c>
      <c r="K27" s="13">
        <f>Tabela1[[#This Row],[Nov]]+Tabela1[[#This Row],[Nov Corte]]</f>
        <v>100</v>
      </c>
      <c r="L27" s="13">
        <f>IFERROR(VLOOKUP(H27,'Banco de dados ZDA'!A:I,9,0),0)</f>
        <v>0</v>
      </c>
      <c r="M27" s="13">
        <v>0</v>
      </c>
      <c r="N27" s="13">
        <v>200</v>
      </c>
      <c r="O27" s="13">
        <f>IFERROR(VLOOKUP(Tabela1[[#This Row],[Coluna2]],'Banco de dados ZDA'!A:J,10,0),0)</f>
        <v>0</v>
      </c>
      <c r="P27" s="13">
        <v>0</v>
      </c>
      <c r="Q27" s="13">
        <v>150</v>
      </c>
      <c r="R27" s="13">
        <f>AVERAGE(Tabela1[[#This Row],[NOVEMBRO TOTAL]],Tabela1[[#This Row],[DEZEMBRO TOTAL]],Tabela1[[#This Row],[JANEIRO TOTAL]])</f>
        <v>150</v>
      </c>
      <c r="S27" s="14">
        <f>IFERROR(Tabela1[[#This Row],[MÉDIA]]/Tabela1[[#This Row],[META MARÇO FINAL]],"-")</f>
        <v>0.90909090909090906</v>
      </c>
      <c r="T27" s="15">
        <f>Tabela1[[#This Row],[MÉDIA]]+Tabela1[[#This Row],[MÉDIA]]*10%</f>
        <v>165</v>
      </c>
      <c r="U27" s="16">
        <f>VLOOKUP(Tabela1[[#This Row],[CD_ITEM]],'BD PESO UNITÁRIO'!A:F,6,0)</f>
        <v>4.734</v>
      </c>
      <c r="V27" s="15">
        <f>Tabela1[[#This Row],[META MARÇO FINAL]]*Tabela1[[#This Row],[PESO UNITÁRIO]]</f>
        <v>781.11</v>
      </c>
    </row>
    <row r="28" spans="1:22" x14ac:dyDescent="0.3">
      <c r="A28" s="7" t="s">
        <v>56</v>
      </c>
      <c r="B28" s="8" t="s">
        <v>57</v>
      </c>
      <c r="C28" s="8" t="s">
        <v>22</v>
      </c>
      <c r="D28" s="9" t="s">
        <v>85</v>
      </c>
      <c r="E28" s="10" t="s">
        <v>86</v>
      </c>
      <c r="F28" s="11"/>
      <c r="G28" s="12" t="s">
        <v>25</v>
      </c>
      <c r="H28" s="12" t="str">
        <f>CONCATENATE(Tabela1[[#This Row],[ZONA]],Tabela1[[#This Row],[CD_ITEM]])</f>
        <v>G00031021499</v>
      </c>
      <c r="I28" s="13">
        <f>IFERROR(VLOOKUP(Tabela1[[#This Row],[Coluna2]],'Banco de dados ZDA'!A:E,5,0),0)</f>
        <v>5</v>
      </c>
      <c r="J28" s="13">
        <v>0</v>
      </c>
      <c r="K28" s="13">
        <f>Tabela1[[#This Row],[Nov]]+Tabela1[[#This Row],[Nov Corte]]</f>
        <v>5</v>
      </c>
      <c r="L28" s="13">
        <f>IFERROR(VLOOKUP(H28,'Banco de dados ZDA'!A:I,9,0),0)</f>
        <v>12</v>
      </c>
      <c r="M28" s="13">
        <v>0</v>
      </c>
      <c r="N28" s="13">
        <f>Tabela1[[#This Row],[Dez]]+Tabela1[[#This Row],[Dez Corte]]</f>
        <v>12</v>
      </c>
      <c r="O28" s="13">
        <f>IFERROR(VLOOKUP(Tabela1[[#This Row],[Coluna2]],'Banco de dados ZDA'!A:J,10,0),0)</f>
        <v>11</v>
      </c>
      <c r="P28" s="13">
        <v>0</v>
      </c>
      <c r="Q28" s="13">
        <f>Tabela1[[#This Row],[Jan]]+Tabela1[[#This Row],[Jan Corte]]</f>
        <v>11</v>
      </c>
      <c r="R28" s="13">
        <f>AVERAGE(Tabela1[[#This Row],[NOVEMBRO TOTAL]],Tabela1[[#This Row],[DEZEMBRO TOTAL]],Tabela1[[#This Row],[JANEIRO TOTAL]])</f>
        <v>9.3333333333333339</v>
      </c>
      <c r="S28" s="18">
        <f>IFERROR(Tabela1[[#This Row],[MÉDIA]]/Tabela1[[#This Row],[META MARÇO FINAL]],"-")</f>
        <v>0.90909090909090906</v>
      </c>
      <c r="T28" s="15">
        <f>Tabela1[[#This Row],[MÉDIA]]+Tabela1[[#This Row],[MÉDIA]]*10%</f>
        <v>10.266666666666667</v>
      </c>
      <c r="U28" s="16">
        <f>VLOOKUP(Tabela1[[#This Row],[CD_ITEM]],'BD PESO UNITÁRIO'!A:F,6,0)</f>
        <v>6</v>
      </c>
      <c r="V28" s="15">
        <f>Tabela1[[#This Row],[META MARÇO FINAL]]*Tabela1[[#This Row],[PESO UNITÁRIO]]</f>
        <v>61.600000000000009</v>
      </c>
    </row>
    <row r="29" spans="1:22" x14ac:dyDescent="0.3">
      <c r="A29" s="7" t="s">
        <v>56</v>
      </c>
      <c r="B29" s="8" t="s">
        <v>57</v>
      </c>
      <c r="C29" s="8" t="s">
        <v>22</v>
      </c>
      <c r="D29" s="9" t="s">
        <v>87</v>
      </c>
      <c r="E29" s="10" t="s">
        <v>88</v>
      </c>
      <c r="F29" s="11"/>
      <c r="G29" s="12" t="s">
        <v>25</v>
      </c>
      <c r="H29" s="12" t="str">
        <f>CONCATENATE(Tabela1[[#This Row],[ZONA]],Tabela1[[#This Row],[CD_ITEM]])</f>
        <v>G00031021500</v>
      </c>
      <c r="I29" s="13">
        <f>IFERROR(VLOOKUP(Tabela1[[#This Row],[Coluna2]],'Banco de dados ZDA'!A:E,5,0),0)</f>
        <v>1</v>
      </c>
      <c r="J29" s="13">
        <v>0</v>
      </c>
      <c r="K29" s="13">
        <f>Tabela1[[#This Row],[Nov]]+Tabela1[[#This Row],[Nov Corte]]</f>
        <v>1</v>
      </c>
      <c r="L29" s="13">
        <f>IFERROR(VLOOKUP(H29,'Banco de dados ZDA'!A:I,9,0),0)</f>
        <v>4</v>
      </c>
      <c r="M29" s="13">
        <v>0</v>
      </c>
      <c r="N29" s="13">
        <f>Tabela1[[#This Row],[Dez]]+Tabela1[[#This Row],[Dez Corte]]</f>
        <v>4</v>
      </c>
      <c r="O29" s="13">
        <f>IFERROR(VLOOKUP(Tabela1[[#This Row],[Coluna2]],'Banco de dados ZDA'!A:J,10,0),0)</f>
        <v>4</v>
      </c>
      <c r="P29" s="13">
        <v>0</v>
      </c>
      <c r="Q29" s="13">
        <f>Tabela1[[#This Row],[Jan]]+Tabela1[[#This Row],[Jan Corte]]</f>
        <v>4</v>
      </c>
      <c r="R29" s="13">
        <f>AVERAGE(Tabela1[[#This Row],[NOVEMBRO TOTAL]],Tabela1[[#This Row],[DEZEMBRO TOTAL]],Tabela1[[#This Row],[JANEIRO TOTAL]])</f>
        <v>3</v>
      </c>
      <c r="S29" s="14">
        <f>IFERROR(Tabela1[[#This Row],[MÉDIA]]/Tabela1[[#This Row],[META MARÇO FINAL]],"-")</f>
        <v>0.90909090909090917</v>
      </c>
      <c r="T29" s="15">
        <f>Tabela1[[#This Row],[MÉDIA]]+Tabela1[[#This Row],[MÉDIA]]*10%</f>
        <v>3.3</v>
      </c>
      <c r="U29" s="16">
        <f>VLOOKUP(Tabela1[[#This Row],[CD_ITEM]],'BD PESO UNITÁRIO'!A:F,6,0)</f>
        <v>6</v>
      </c>
      <c r="V29" s="15">
        <f>Tabela1[[#This Row],[META MARÇO FINAL]]*Tabela1[[#This Row],[PESO UNITÁRIO]]</f>
        <v>19.799999999999997</v>
      </c>
    </row>
    <row r="30" spans="1:22" x14ac:dyDescent="0.3">
      <c r="A30" s="7" t="s">
        <v>56</v>
      </c>
      <c r="B30" s="8" t="s">
        <v>57</v>
      </c>
      <c r="C30" s="8" t="s">
        <v>22</v>
      </c>
      <c r="D30" s="9" t="s">
        <v>89</v>
      </c>
      <c r="E30" s="10" t="s">
        <v>90</v>
      </c>
      <c r="F30" s="11"/>
      <c r="G30" s="12" t="s">
        <v>25</v>
      </c>
      <c r="H30" s="12" t="str">
        <f>CONCATENATE(Tabela1[[#This Row],[ZONA]],Tabela1[[#This Row],[CD_ITEM]])</f>
        <v>G00031021501</v>
      </c>
      <c r="I30" s="13">
        <f>IFERROR(VLOOKUP(Tabela1[[#This Row],[Coluna2]],'Banco de dados ZDA'!A:E,5,0),0)</f>
        <v>5</v>
      </c>
      <c r="J30" s="13">
        <v>0</v>
      </c>
      <c r="K30" s="13">
        <f>Tabela1[[#This Row],[Nov]]+Tabela1[[#This Row],[Nov Corte]]</f>
        <v>5</v>
      </c>
      <c r="L30" s="13">
        <f>IFERROR(VLOOKUP(H30,'Banco de dados ZDA'!A:I,9,0),0)</f>
        <v>9</v>
      </c>
      <c r="M30" s="13">
        <v>0</v>
      </c>
      <c r="N30" s="13">
        <f>Tabela1[[#This Row],[Dez]]+Tabela1[[#This Row],[Dez Corte]]</f>
        <v>9</v>
      </c>
      <c r="O30" s="13">
        <f>IFERROR(VLOOKUP(Tabela1[[#This Row],[Coluna2]],'Banco de dados ZDA'!A:J,10,0),0)</f>
        <v>9</v>
      </c>
      <c r="P30" s="13">
        <v>0</v>
      </c>
      <c r="Q30" s="13">
        <f>Tabela1[[#This Row],[Jan]]+Tabela1[[#This Row],[Jan Corte]]</f>
        <v>9</v>
      </c>
      <c r="R30" s="13">
        <f>AVERAGE(Tabela1[[#This Row],[NOVEMBRO TOTAL]],Tabela1[[#This Row],[DEZEMBRO TOTAL]],Tabela1[[#This Row],[JANEIRO TOTAL]])</f>
        <v>7.666666666666667</v>
      </c>
      <c r="S30" s="14">
        <f>IFERROR(Tabela1[[#This Row],[MÉDIA]]/Tabela1[[#This Row],[META MARÇO FINAL]],"-")</f>
        <v>0.90909090909090906</v>
      </c>
      <c r="T30" s="15">
        <f>Tabela1[[#This Row],[MÉDIA]]+Tabela1[[#This Row],[MÉDIA]]*10%</f>
        <v>8.4333333333333336</v>
      </c>
      <c r="U30" s="16">
        <f>VLOOKUP(Tabela1[[#This Row],[CD_ITEM]],'BD PESO UNITÁRIO'!A:F,6,0)</f>
        <v>6</v>
      </c>
      <c r="V30" s="15">
        <f>Tabela1[[#This Row],[META MARÇO FINAL]]*Tabela1[[#This Row],[PESO UNITÁRIO]]</f>
        <v>50.6</v>
      </c>
    </row>
    <row r="31" spans="1:22" x14ac:dyDescent="0.3">
      <c r="A31" s="7" t="s">
        <v>38</v>
      </c>
      <c r="B31" s="8" t="s">
        <v>21</v>
      </c>
      <c r="C31" s="8" t="s">
        <v>22</v>
      </c>
      <c r="D31" s="9" t="s">
        <v>91</v>
      </c>
      <c r="E31" s="10" t="s">
        <v>92</v>
      </c>
      <c r="F31" s="11"/>
      <c r="G31" s="12" t="s">
        <v>25</v>
      </c>
      <c r="H31" s="12" t="str">
        <f>CONCATENATE(Tabela1[[#This Row],[ZONA]],Tabela1[[#This Row],[CD_ITEM]])</f>
        <v>G00031021502</v>
      </c>
      <c r="I31" s="13">
        <f>IFERROR(VLOOKUP(Tabela1[[#This Row],[Coluna2]],'Banco de dados ZDA'!A:E,5,0),0)</f>
        <v>246</v>
      </c>
      <c r="J31" s="13">
        <v>0</v>
      </c>
      <c r="K31" s="13">
        <f>Tabela1[[#This Row],[Nov]]+Tabela1[[#This Row],[Nov Corte]]</f>
        <v>246</v>
      </c>
      <c r="L31" s="13">
        <f>IFERROR(VLOOKUP(H31,'Banco de dados ZDA'!A:I,9,0),0)</f>
        <v>633</v>
      </c>
      <c r="M31" s="13">
        <v>0</v>
      </c>
      <c r="N31" s="13">
        <f>Tabela1[[#This Row],[Dez]]+Tabela1[[#This Row],[Dez Corte]]</f>
        <v>633</v>
      </c>
      <c r="O31" s="13">
        <f>IFERROR(VLOOKUP(Tabela1[[#This Row],[Coluna2]],'Banco de dados ZDA'!A:J,10,0),0)</f>
        <v>560</v>
      </c>
      <c r="P31" s="13">
        <v>0</v>
      </c>
      <c r="Q31" s="13">
        <f>Tabela1[[#This Row],[Jan]]+Tabela1[[#This Row],[Jan Corte]]</f>
        <v>560</v>
      </c>
      <c r="R31" s="13">
        <f>AVERAGE(Tabela1[[#This Row],[NOVEMBRO TOTAL]],Tabela1[[#This Row],[DEZEMBRO TOTAL]],Tabela1[[#This Row],[JANEIRO TOTAL]])</f>
        <v>479.66666666666669</v>
      </c>
      <c r="S31" s="14">
        <f>IFERROR(Tabela1[[#This Row],[MÉDIA]]/Tabela1[[#This Row],[META MARÇO FINAL]],"-")</f>
        <v>0.90909090909090917</v>
      </c>
      <c r="T31" s="15">
        <f>Tabela1[[#This Row],[MÉDIA]]+Tabela1[[#This Row],[MÉDIA]]*10%</f>
        <v>527.63333333333333</v>
      </c>
      <c r="U31" s="16">
        <f>VLOOKUP(Tabela1[[#This Row],[CD_ITEM]],'BD PESO UNITÁRIO'!A:F,6,0)</f>
        <v>1.105</v>
      </c>
      <c r="V31" s="15">
        <f>Tabela1[[#This Row],[META MARÇO FINAL]]*Tabela1[[#This Row],[PESO UNITÁRIO]]</f>
        <v>583.03483333333327</v>
      </c>
    </row>
    <row r="32" spans="1:22" x14ac:dyDescent="0.3">
      <c r="A32" s="7" t="s">
        <v>38</v>
      </c>
      <c r="B32" s="8" t="s">
        <v>21</v>
      </c>
      <c r="C32" s="8" t="s">
        <v>22</v>
      </c>
      <c r="D32" s="9" t="s">
        <v>93</v>
      </c>
      <c r="E32" s="10" t="s">
        <v>94</v>
      </c>
      <c r="F32" s="11"/>
      <c r="G32" s="12" t="s">
        <v>25</v>
      </c>
      <c r="H32" s="12" t="str">
        <f>CONCATENATE(Tabela1[[#This Row],[ZONA]],Tabela1[[#This Row],[CD_ITEM]])</f>
        <v>G00031021506</v>
      </c>
      <c r="I32" s="13">
        <f>IFERROR(VLOOKUP(Tabela1[[#This Row],[Coluna2]],'Banco de dados ZDA'!A:E,5,0),0)</f>
        <v>13</v>
      </c>
      <c r="J32" s="13">
        <v>0</v>
      </c>
      <c r="K32" s="13">
        <f>Tabela1[[#This Row],[Nov]]+Tabela1[[#This Row],[Nov Corte]]</f>
        <v>13</v>
      </c>
      <c r="L32" s="13">
        <f>IFERROR(VLOOKUP(H32,'Banco de dados ZDA'!A:I,9,0),0)</f>
        <v>16</v>
      </c>
      <c r="M32" s="13">
        <v>0</v>
      </c>
      <c r="N32" s="13">
        <f>Tabela1[[#This Row],[Dez]]+Tabela1[[#This Row],[Dez Corte]]</f>
        <v>16</v>
      </c>
      <c r="O32" s="13">
        <f>IFERROR(VLOOKUP(Tabela1[[#This Row],[Coluna2]],'Banco de dados ZDA'!A:J,10,0),0)</f>
        <v>32</v>
      </c>
      <c r="P32" s="13">
        <v>0</v>
      </c>
      <c r="Q32" s="13">
        <f>Tabela1[[#This Row],[Jan]]+Tabela1[[#This Row],[Jan Corte]]</f>
        <v>32</v>
      </c>
      <c r="R32" s="13">
        <f>AVERAGE(Tabela1[[#This Row],[NOVEMBRO TOTAL]],Tabela1[[#This Row],[DEZEMBRO TOTAL]],Tabela1[[#This Row],[JANEIRO TOTAL]])</f>
        <v>20.333333333333332</v>
      </c>
      <c r="S32" s="14">
        <f>IFERROR(Tabela1[[#This Row],[MÉDIA]]/Tabela1[[#This Row],[META MARÇO FINAL]],"-")</f>
        <v>0.90909090909090906</v>
      </c>
      <c r="T32" s="15">
        <f>Tabela1[[#This Row],[MÉDIA]]+Tabela1[[#This Row],[MÉDIA]]*10%</f>
        <v>22.366666666666667</v>
      </c>
      <c r="U32" s="16">
        <f>VLOOKUP(Tabela1[[#This Row],[CD_ITEM]],'BD PESO UNITÁRIO'!A:F,6,0)</f>
        <v>2.2949999999999999</v>
      </c>
      <c r="V32" s="15">
        <f>Tabela1[[#This Row],[META MARÇO FINAL]]*Tabela1[[#This Row],[PESO UNITÁRIO]]</f>
        <v>51.331499999999998</v>
      </c>
    </row>
    <row r="33" spans="1:22" x14ac:dyDescent="0.3">
      <c r="A33" s="7" t="s">
        <v>95</v>
      </c>
      <c r="B33" s="8" t="s">
        <v>32</v>
      </c>
      <c r="C33" s="8" t="s">
        <v>96</v>
      </c>
      <c r="D33" s="9" t="s">
        <v>97</v>
      </c>
      <c r="E33" s="10" t="s">
        <v>98</v>
      </c>
      <c r="F33" s="11"/>
      <c r="G33" s="12" t="s">
        <v>25</v>
      </c>
      <c r="H33" s="12" t="str">
        <f>CONCATENATE(Tabela1[[#This Row],[ZONA]],Tabela1[[#This Row],[CD_ITEM]])</f>
        <v>G00031021538</v>
      </c>
      <c r="I33" s="13">
        <v>100</v>
      </c>
      <c r="J33" s="13">
        <v>0</v>
      </c>
      <c r="K33" s="13">
        <f>Tabela1[[#This Row],[Nov]]+Tabela1[[#This Row],[Nov Corte]]</f>
        <v>100</v>
      </c>
      <c r="L33" s="13">
        <f>IFERROR(VLOOKUP(H33,'Banco de dados ZDA'!A:I,9,0),0)</f>
        <v>0</v>
      </c>
      <c r="M33" s="13">
        <v>0</v>
      </c>
      <c r="N33" s="13">
        <v>200</v>
      </c>
      <c r="O33" s="13">
        <f>IFERROR(VLOOKUP(Tabela1[[#This Row],[Coluna2]],'Banco de dados ZDA'!A:J,10,0),0)</f>
        <v>0</v>
      </c>
      <c r="P33" s="13">
        <v>0</v>
      </c>
      <c r="Q33" s="13">
        <v>150</v>
      </c>
      <c r="R33" s="13">
        <f>AVERAGE(Tabela1[[#This Row],[NOVEMBRO TOTAL]],Tabela1[[#This Row],[DEZEMBRO TOTAL]],Tabela1[[#This Row],[JANEIRO TOTAL]])</f>
        <v>150</v>
      </c>
      <c r="S33" s="14">
        <f>IFERROR(Tabela1[[#This Row],[MÉDIA]]/Tabela1[[#This Row],[META MARÇO FINAL]],"-")</f>
        <v>0.90909090909090906</v>
      </c>
      <c r="T33" s="15">
        <f>Tabela1[[#This Row],[MÉDIA]]+Tabela1[[#This Row],[MÉDIA]]*10%</f>
        <v>165</v>
      </c>
      <c r="U33" s="16">
        <f>VLOOKUP(Tabela1[[#This Row],[CD_ITEM]],'BD PESO UNITÁRIO'!A:F,6,0)</f>
        <v>25.18</v>
      </c>
      <c r="V33" s="15">
        <f>Tabela1[[#This Row],[META MARÇO FINAL]]*Tabela1[[#This Row],[PESO UNITÁRIO]]</f>
        <v>4154.7</v>
      </c>
    </row>
    <row r="34" spans="1:22" x14ac:dyDescent="0.3">
      <c r="A34" s="7" t="s">
        <v>31</v>
      </c>
      <c r="B34" s="8" t="s">
        <v>32</v>
      </c>
      <c r="C34" s="8" t="s">
        <v>22</v>
      </c>
      <c r="D34" s="9" t="s">
        <v>99</v>
      </c>
      <c r="E34" s="10" t="s">
        <v>100</v>
      </c>
      <c r="F34" s="11"/>
      <c r="G34" s="12" t="s">
        <v>25</v>
      </c>
      <c r="H34" s="12" t="str">
        <f>CONCATENATE(Tabela1[[#This Row],[ZONA]],Tabela1[[#This Row],[CD_ITEM]])</f>
        <v>G00031021539</v>
      </c>
      <c r="I34" s="13">
        <v>100</v>
      </c>
      <c r="J34" s="13">
        <v>0</v>
      </c>
      <c r="K34" s="13">
        <f>Tabela1[[#This Row],[Nov]]+Tabela1[[#This Row],[Nov Corte]]</f>
        <v>100</v>
      </c>
      <c r="L34" s="13">
        <f>IFERROR(VLOOKUP(H34,'Banco de dados ZDA'!A:I,9,0),0)</f>
        <v>0</v>
      </c>
      <c r="M34" s="13">
        <v>0</v>
      </c>
      <c r="N34" s="13">
        <v>200</v>
      </c>
      <c r="O34" s="13">
        <f>IFERROR(VLOOKUP(Tabela1[[#This Row],[Coluna2]],'Banco de dados ZDA'!A:J,10,0),0)</f>
        <v>0</v>
      </c>
      <c r="P34" s="13">
        <v>0</v>
      </c>
      <c r="Q34" s="13">
        <v>150</v>
      </c>
      <c r="R34" s="13">
        <f>AVERAGE(Tabela1[[#This Row],[NOVEMBRO TOTAL]],Tabela1[[#This Row],[DEZEMBRO TOTAL]],Tabela1[[#This Row],[JANEIRO TOTAL]])</f>
        <v>150</v>
      </c>
      <c r="S34" s="14">
        <f>IFERROR(Tabela1[[#This Row],[MÉDIA]]/Tabela1[[#This Row],[META MARÇO FINAL]],"-")</f>
        <v>0.90909090909090906</v>
      </c>
      <c r="T34" s="15">
        <f>Tabela1[[#This Row],[MÉDIA]]+Tabela1[[#This Row],[MÉDIA]]*10%</f>
        <v>165</v>
      </c>
      <c r="U34" s="16">
        <f>VLOOKUP(Tabela1[[#This Row],[CD_ITEM]],'BD PESO UNITÁRIO'!A:F,6,0)</f>
        <v>25.18</v>
      </c>
      <c r="V34" s="15">
        <f>Tabela1[[#This Row],[META MARÇO FINAL]]*Tabela1[[#This Row],[PESO UNITÁRIO]]</f>
        <v>4154.7</v>
      </c>
    </row>
    <row r="35" spans="1:22" x14ac:dyDescent="0.3">
      <c r="A35" s="7" t="s">
        <v>101</v>
      </c>
      <c r="B35" s="8" t="s">
        <v>32</v>
      </c>
      <c r="C35" s="8" t="s">
        <v>22</v>
      </c>
      <c r="D35" s="9" t="s">
        <v>102</v>
      </c>
      <c r="E35" s="10" t="s">
        <v>103</v>
      </c>
      <c r="F35" s="11"/>
      <c r="G35" s="12" t="s">
        <v>25</v>
      </c>
      <c r="H35" s="12" t="str">
        <f>CONCATENATE(Tabela1[[#This Row],[ZONA]],Tabela1[[#This Row],[CD_ITEM]])</f>
        <v>G00031021542</v>
      </c>
      <c r="I35" s="13">
        <v>100</v>
      </c>
      <c r="J35" s="13">
        <v>0</v>
      </c>
      <c r="K35" s="13">
        <f>Tabela1[[#This Row],[Nov]]+Tabela1[[#This Row],[Nov Corte]]</f>
        <v>100</v>
      </c>
      <c r="L35" s="13">
        <f>IFERROR(VLOOKUP(H35,'Banco de dados ZDA'!A:I,9,0),0)</f>
        <v>6</v>
      </c>
      <c r="M35" s="13">
        <v>0</v>
      </c>
      <c r="N35" s="13">
        <v>200</v>
      </c>
      <c r="O35" s="13">
        <f>IFERROR(VLOOKUP(Tabela1[[#This Row],[Coluna2]],'Banco de dados ZDA'!A:J,10,0),0)</f>
        <v>7</v>
      </c>
      <c r="P35" s="13">
        <v>0</v>
      </c>
      <c r="Q35" s="13">
        <v>150</v>
      </c>
      <c r="R35" s="13">
        <f>AVERAGE(Tabela1[[#This Row],[NOVEMBRO TOTAL]],Tabela1[[#This Row],[DEZEMBRO TOTAL]],Tabela1[[#This Row],[JANEIRO TOTAL]])</f>
        <v>150</v>
      </c>
      <c r="S35" s="14">
        <f>IFERROR(Tabela1[[#This Row],[MÉDIA]]/Tabela1[[#This Row],[META MARÇO FINAL]],"-")</f>
        <v>0.90909090909090906</v>
      </c>
      <c r="T35" s="15">
        <f>Tabela1[[#This Row],[MÉDIA]]+Tabela1[[#This Row],[MÉDIA]]*10%</f>
        <v>165</v>
      </c>
      <c r="U35" s="16">
        <f>VLOOKUP(Tabela1[[#This Row],[CD_ITEM]],'BD PESO UNITÁRIO'!A:F,6,0)</f>
        <v>10.555</v>
      </c>
      <c r="V35" s="15">
        <f>Tabela1[[#This Row],[META MARÇO FINAL]]*Tabela1[[#This Row],[PESO UNITÁRIO]]</f>
        <v>1741.575</v>
      </c>
    </row>
    <row r="36" spans="1:22" x14ac:dyDescent="0.3">
      <c r="A36" s="7" t="s">
        <v>95</v>
      </c>
      <c r="B36" s="8" t="s">
        <v>32</v>
      </c>
      <c r="C36" s="8" t="s">
        <v>96</v>
      </c>
      <c r="D36" s="9" t="s">
        <v>104</v>
      </c>
      <c r="E36" s="10" t="s">
        <v>105</v>
      </c>
      <c r="F36" s="11"/>
      <c r="G36" s="12" t="s">
        <v>25</v>
      </c>
      <c r="H36" s="12" t="str">
        <f>CONCATENATE(Tabela1[[#This Row],[ZONA]],Tabela1[[#This Row],[CD_ITEM]])</f>
        <v>G00031021560</v>
      </c>
      <c r="I36" s="13">
        <v>100</v>
      </c>
      <c r="J36" s="13">
        <v>0</v>
      </c>
      <c r="K36" s="13">
        <f>Tabela1[[#This Row],[Nov]]+Tabela1[[#This Row],[Nov Corte]]</f>
        <v>100</v>
      </c>
      <c r="L36" s="13">
        <f>IFERROR(VLOOKUP(H36,'Banco de dados ZDA'!A:I,9,0),0)</f>
        <v>0</v>
      </c>
      <c r="M36" s="13">
        <v>0</v>
      </c>
      <c r="N36" s="13">
        <v>200</v>
      </c>
      <c r="O36" s="13">
        <f>IFERROR(VLOOKUP(Tabela1[[#This Row],[Coluna2]],'Banco de dados ZDA'!A:J,10,0),0)</f>
        <v>0</v>
      </c>
      <c r="P36" s="13">
        <v>0</v>
      </c>
      <c r="Q36" s="13">
        <v>150</v>
      </c>
      <c r="R36" s="13">
        <f>AVERAGE(Tabela1[[#This Row],[NOVEMBRO TOTAL]],Tabela1[[#This Row],[DEZEMBRO TOTAL]],Tabela1[[#This Row],[JANEIRO TOTAL]])</f>
        <v>150</v>
      </c>
      <c r="S36" s="14">
        <f>IFERROR(Tabela1[[#This Row],[MÉDIA]]/Tabela1[[#This Row],[META MARÇO FINAL]],"-")</f>
        <v>0.90909090909090906</v>
      </c>
      <c r="T36" s="15">
        <f>Tabela1[[#This Row],[MÉDIA]]+Tabela1[[#This Row],[MÉDIA]]*10%</f>
        <v>165</v>
      </c>
      <c r="U36" s="16">
        <f>VLOOKUP(Tabela1[[#This Row],[CD_ITEM]],'BD PESO UNITÁRIO'!A:F,6,0)</f>
        <v>25.18</v>
      </c>
      <c r="V36" s="15">
        <f>Tabela1[[#This Row],[META MARÇO FINAL]]*Tabela1[[#This Row],[PESO UNITÁRIO]]</f>
        <v>4154.7</v>
      </c>
    </row>
    <row r="37" spans="1:22" x14ac:dyDescent="0.3">
      <c r="A37" s="7" t="s">
        <v>106</v>
      </c>
      <c r="B37" s="8" t="s">
        <v>32</v>
      </c>
      <c r="C37" s="8" t="s">
        <v>22</v>
      </c>
      <c r="D37" s="9" t="s">
        <v>107</v>
      </c>
      <c r="E37" s="10" t="s">
        <v>108</v>
      </c>
      <c r="F37" s="11"/>
      <c r="G37" s="12" t="s">
        <v>25</v>
      </c>
      <c r="H37" s="12" t="str">
        <f>CONCATENATE(Tabela1[[#This Row],[ZONA]],Tabela1[[#This Row],[CD_ITEM]])</f>
        <v>G00031021568</v>
      </c>
      <c r="I37" s="13">
        <f>IFERROR(VLOOKUP(Tabela1[[#This Row],[Coluna2]],'Banco de dados ZDA'!A:E,5,0),0)</f>
        <v>82</v>
      </c>
      <c r="J37" s="13">
        <v>0</v>
      </c>
      <c r="K37" s="13">
        <f>Tabela1[[#This Row],[Nov]]+Tabela1[[#This Row],[Nov Corte]]</f>
        <v>82</v>
      </c>
      <c r="L37" s="13">
        <f>IFERROR(VLOOKUP(H37,'Banco de dados ZDA'!A:I,9,0),0)</f>
        <v>26</v>
      </c>
      <c r="M37" s="13">
        <v>0</v>
      </c>
      <c r="N37" s="13">
        <f>Tabela1[[#This Row],[Dez]]+Tabela1[[#This Row],[Dez Corte]]</f>
        <v>26</v>
      </c>
      <c r="O37" s="13">
        <f>IFERROR(VLOOKUP(Tabela1[[#This Row],[Coluna2]],'Banco de dados ZDA'!A:J,10,0),0)</f>
        <v>15</v>
      </c>
      <c r="P37" s="13">
        <v>0</v>
      </c>
      <c r="Q37" s="13">
        <f>Tabela1[[#This Row],[Jan]]+Tabela1[[#This Row],[Jan Corte]]</f>
        <v>15</v>
      </c>
      <c r="R37" s="13">
        <f>AVERAGE(Tabela1[[#This Row],[NOVEMBRO TOTAL]],Tabela1[[#This Row],[DEZEMBRO TOTAL]],Tabela1[[#This Row],[JANEIRO TOTAL]])</f>
        <v>41</v>
      </c>
      <c r="S37" s="14">
        <f>IFERROR(Tabela1[[#This Row],[MÉDIA]]/Tabela1[[#This Row],[META MARÇO FINAL]],"-")</f>
        <v>0.90909090909090906</v>
      </c>
      <c r="T37" s="15">
        <f>Tabela1[[#This Row],[MÉDIA]]+Tabela1[[#This Row],[MÉDIA]]*10%</f>
        <v>45.1</v>
      </c>
      <c r="U37" s="16">
        <f>VLOOKUP(Tabela1[[#This Row],[CD_ITEM]],'BD PESO UNITÁRIO'!A:F,6,0)</f>
        <v>12.66</v>
      </c>
      <c r="V37" s="15">
        <f>Tabela1[[#This Row],[META MARÇO FINAL]]*Tabela1[[#This Row],[PESO UNITÁRIO]]</f>
        <v>570.96600000000001</v>
      </c>
    </row>
    <row r="38" spans="1:22" x14ac:dyDescent="0.3">
      <c r="A38" s="7" t="s">
        <v>106</v>
      </c>
      <c r="B38" s="8" t="s">
        <v>32</v>
      </c>
      <c r="C38" s="8" t="s">
        <v>22</v>
      </c>
      <c r="D38" s="9" t="s">
        <v>109</v>
      </c>
      <c r="E38" s="10" t="s">
        <v>110</v>
      </c>
      <c r="F38" s="11"/>
      <c r="G38" s="12" t="s">
        <v>25</v>
      </c>
      <c r="H38" s="12" t="str">
        <f>CONCATENATE(Tabela1[[#This Row],[ZONA]],Tabela1[[#This Row],[CD_ITEM]])</f>
        <v>G00031021569</v>
      </c>
      <c r="I38" s="13">
        <f>IFERROR(VLOOKUP(Tabela1[[#This Row],[Coluna2]],'Banco de dados ZDA'!A:E,5,0),0)</f>
        <v>1</v>
      </c>
      <c r="J38" s="13">
        <v>0</v>
      </c>
      <c r="K38" s="13">
        <f>Tabela1[[#This Row],[Nov]]+Tabela1[[#This Row],[Nov Corte]]</f>
        <v>1</v>
      </c>
      <c r="L38" s="13">
        <f>IFERROR(VLOOKUP(H38,'Banco de dados ZDA'!A:I,9,0),0)</f>
        <v>21</v>
      </c>
      <c r="M38" s="13">
        <v>0</v>
      </c>
      <c r="N38" s="13">
        <f>Tabela1[[#This Row],[Dez]]+Tabela1[[#This Row],[Dez Corte]]</f>
        <v>21</v>
      </c>
      <c r="O38" s="13">
        <f>IFERROR(VLOOKUP(Tabela1[[#This Row],[Coluna2]],'Banco de dados ZDA'!A:J,10,0),0)</f>
        <v>13</v>
      </c>
      <c r="P38" s="13">
        <v>0</v>
      </c>
      <c r="Q38" s="13">
        <f>Tabela1[[#This Row],[Jan]]+Tabela1[[#This Row],[Jan Corte]]</f>
        <v>13</v>
      </c>
      <c r="R38" s="13">
        <f>AVERAGE(Tabela1[[#This Row],[NOVEMBRO TOTAL]],Tabela1[[#This Row],[DEZEMBRO TOTAL]],Tabela1[[#This Row],[JANEIRO TOTAL]])</f>
        <v>11.666666666666666</v>
      </c>
      <c r="S38" s="14">
        <f>IFERROR(Tabela1[[#This Row],[MÉDIA]]/Tabela1[[#This Row],[META MARÇO FINAL]],"-")</f>
        <v>0.90909090909090917</v>
      </c>
      <c r="T38" s="15">
        <f>Tabela1[[#This Row],[MÉDIA]]+Tabela1[[#This Row],[MÉDIA]]*10%</f>
        <v>12.833333333333332</v>
      </c>
      <c r="U38" s="16">
        <f>VLOOKUP(Tabela1[[#This Row],[CD_ITEM]],'BD PESO UNITÁRIO'!A:F,6,0)</f>
        <v>12.66</v>
      </c>
      <c r="V38" s="15">
        <f>Tabela1[[#This Row],[META MARÇO FINAL]]*Tabela1[[#This Row],[PESO UNITÁRIO]]</f>
        <v>162.47</v>
      </c>
    </row>
    <row r="39" spans="1:22" x14ac:dyDescent="0.3">
      <c r="A39" s="7" t="s">
        <v>106</v>
      </c>
      <c r="B39" s="8" t="s">
        <v>32</v>
      </c>
      <c r="C39" s="8" t="s">
        <v>22</v>
      </c>
      <c r="D39" s="9" t="s">
        <v>111</v>
      </c>
      <c r="E39" s="10" t="s">
        <v>112</v>
      </c>
      <c r="F39" s="11"/>
      <c r="G39" s="12" t="s">
        <v>25</v>
      </c>
      <c r="H39" s="12" t="str">
        <f>CONCATENATE(Tabela1[[#This Row],[ZONA]],Tabela1[[#This Row],[CD_ITEM]])</f>
        <v>G00031021570</v>
      </c>
      <c r="I39" s="13">
        <f>IFERROR(VLOOKUP(Tabela1[[#This Row],[Coluna2]],'Banco de dados ZDA'!A:E,5,0),0)</f>
        <v>42</v>
      </c>
      <c r="J39" s="13">
        <v>0</v>
      </c>
      <c r="K39" s="13">
        <f>Tabela1[[#This Row],[Nov]]+Tabela1[[#This Row],[Nov Corte]]</f>
        <v>42</v>
      </c>
      <c r="L39" s="13">
        <f>IFERROR(VLOOKUP(H39,'Banco de dados ZDA'!A:I,9,0),0)</f>
        <v>24</v>
      </c>
      <c r="M39" s="13">
        <v>0</v>
      </c>
      <c r="N39" s="13">
        <f>Tabela1[[#This Row],[Dez]]+Tabela1[[#This Row],[Dez Corte]]</f>
        <v>24</v>
      </c>
      <c r="O39" s="13">
        <f>IFERROR(VLOOKUP(Tabela1[[#This Row],[Coluna2]],'Banco de dados ZDA'!A:J,10,0),0)</f>
        <v>10</v>
      </c>
      <c r="P39" s="13">
        <v>0</v>
      </c>
      <c r="Q39" s="13">
        <f>Tabela1[[#This Row],[Jan]]+Tabela1[[#This Row],[Jan Corte]]</f>
        <v>10</v>
      </c>
      <c r="R39" s="13">
        <f>AVERAGE(Tabela1[[#This Row],[NOVEMBRO TOTAL]],Tabela1[[#This Row],[DEZEMBRO TOTAL]],Tabela1[[#This Row],[JANEIRO TOTAL]])</f>
        <v>25.333333333333332</v>
      </c>
      <c r="S39" s="14">
        <f>IFERROR(Tabela1[[#This Row],[MÉDIA]]/Tabela1[[#This Row],[META MARÇO FINAL]],"-")</f>
        <v>0.90909090909090906</v>
      </c>
      <c r="T39" s="15">
        <f>Tabela1[[#This Row],[MÉDIA]]+Tabela1[[#This Row],[MÉDIA]]*10%</f>
        <v>27.866666666666667</v>
      </c>
      <c r="U39" s="16">
        <f>VLOOKUP(Tabela1[[#This Row],[CD_ITEM]],'BD PESO UNITÁRIO'!A:F,6,0)</f>
        <v>12.66</v>
      </c>
      <c r="V39" s="15">
        <f>Tabela1[[#This Row],[META MARÇO FINAL]]*Tabela1[[#This Row],[PESO UNITÁRIO]]</f>
        <v>352.79200000000003</v>
      </c>
    </row>
    <row r="40" spans="1:22" x14ac:dyDescent="0.3">
      <c r="A40" s="7" t="s">
        <v>106</v>
      </c>
      <c r="B40" s="8" t="s">
        <v>32</v>
      </c>
      <c r="C40" s="8" t="s">
        <v>22</v>
      </c>
      <c r="D40" s="9" t="s">
        <v>113</v>
      </c>
      <c r="E40" s="10" t="s">
        <v>114</v>
      </c>
      <c r="F40" s="11"/>
      <c r="G40" s="12" t="s">
        <v>25</v>
      </c>
      <c r="H40" s="12" t="str">
        <f>CONCATENATE(Tabela1[[#This Row],[ZONA]],Tabela1[[#This Row],[CD_ITEM]])</f>
        <v>G00031021571</v>
      </c>
      <c r="I40" s="13">
        <f>IFERROR(VLOOKUP(Tabela1[[#This Row],[Coluna2]],'Banco de dados ZDA'!A:E,5,0),0)</f>
        <v>42</v>
      </c>
      <c r="J40" s="13">
        <v>0</v>
      </c>
      <c r="K40" s="13">
        <f>Tabela1[[#This Row],[Nov]]+Tabela1[[#This Row],[Nov Corte]]</f>
        <v>42</v>
      </c>
      <c r="L40" s="13">
        <f>IFERROR(VLOOKUP(H40,'Banco de dados ZDA'!A:I,9,0),0)</f>
        <v>18</v>
      </c>
      <c r="M40" s="13">
        <v>0</v>
      </c>
      <c r="N40" s="13">
        <f>Tabela1[[#This Row],[Dez]]+Tabela1[[#This Row],[Dez Corte]]</f>
        <v>18</v>
      </c>
      <c r="O40" s="13">
        <f>IFERROR(VLOOKUP(Tabela1[[#This Row],[Coluna2]],'Banco de dados ZDA'!A:J,10,0),0)</f>
        <v>22</v>
      </c>
      <c r="P40" s="13">
        <v>0</v>
      </c>
      <c r="Q40" s="13">
        <f>Tabela1[[#This Row],[Jan]]+Tabela1[[#This Row],[Jan Corte]]</f>
        <v>22</v>
      </c>
      <c r="R40" s="13">
        <f>AVERAGE(Tabela1[[#This Row],[NOVEMBRO TOTAL]],Tabela1[[#This Row],[DEZEMBRO TOTAL]],Tabela1[[#This Row],[JANEIRO TOTAL]])</f>
        <v>27.333333333333332</v>
      </c>
      <c r="S40" s="14">
        <f>IFERROR(Tabela1[[#This Row],[MÉDIA]]/Tabela1[[#This Row],[META MARÇO FINAL]],"-")</f>
        <v>0.90909090909090906</v>
      </c>
      <c r="T40" s="15">
        <f>Tabela1[[#This Row],[MÉDIA]]+Tabela1[[#This Row],[MÉDIA]]*10%</f>
        <v>30.066666666666666</v>
      </c>
      <c r="U40" s="16">
        <f>VLOOKUP(Tabela1[[#This Row],[CD_ITEM]],'BD PESO UNITÁRIO'!A:F,6,0)</f>
        <v>12.66</v>
      </c>
      <c r="V40" s="15">
        <f>Tabela1[[#This Row],[META MARÇO FINAL]]*Tabela1[[#This Row],[PESO UNITÁRIO]]</f>
        <v>380.64400000000001</v>
      </c>
    </row>
    <row r="41" spans="1:22" x14ac:dyDescent="0.3">
      <c r="A41" s="7" t="s">
        <v>38</v>
      </c>
      <c r="B41" s="8" t="s">
        <v>21</v>
      </c>
      <c r="C41" s="8" t="s">
        <v>22</v>
      </c>
      <c r="D41" s="9" t="s">
        <v>115</v>
      </c>
      <c r="E41" s="10" t="s">
        <v>116</v>
      </c>
      <c r="F41" s="11"/>
      <c r="G41" s="12" t="s">
        <v>25</v>
      </c>
      <c r="H41" s="12" t="str">
        <f>CONCATENATE(Tabela1[[#This Row],[ZONA]],Tabela1[[#This Row],[CD_ITEM]])</f>
        <v>G00031021594</v>
      </c>
      <c r="I41" s="13">
        <f>IFERROR(VLOOKUP(Tabela1[[#This Row],[Coluna2]],'Banco de dados ZDA'!A:E,5,0),0)</f>
        <v>188</v>
      </c>
      <c r="J41" s="13">
        <v>0</v>
      </c>
      <c r="K41" s="13">
        <f>Tabela1[[#This Row],[Nov]]+Tabela1[[#This Row],[Nov Corte]]</f>
        <v>188</v>
      </c>
      <c r="L41" s="13">
        <f>IFERROR(VLOOKUP(H41,'Banco de dados ZDA'!A:I,9,0),0)</f>
        <v>496</v>
      </c>
      <c r="M41" s="13">
        <v>0</v>
      </c>
      <c r="N41" s="13">
        <f>Tabela1[[#This Row],[Dez]]+Tabela1[[#This Row],[Dez Corte]]</f>
        <v>496</v>
      </c>
      <c r="O41" s="13">
        <f>IFERROR(VLOOKUP(Tabela1[[#This Row],[Coluna2]],'Banco de dados ZDA'!A:J,10,0),0)</f>
        <v>461</v>
      </c>
      <c r="P41" s="13">
        <v>0</v>
      </c>
      <c r="Q41" s="13">
        <f>Tabela1[[#This Row],[Jan]]+Tabela1[[#This Row],[Jan Corte]]</f>
        <v>461</v>
      </c>
      <c r="R41" s="13">
        <f>AVERAGE(Tabela1[[#This Row],[NOVEMBRO TOTAL]],Tabela1[[#This Row],[DEZEMBRO TOTAL]],Tabela1[[#This Row],[JANEIRO TOTAL]])</f>
        <v>381.66666666666669</v>
      </c>
      <c r="S41" s="14">
        <f>IFERROR(Tabela1[[#This Row],[MÉDIA]]/Tabela1[[#This Row],[META MARÇO FINAL]],"-")</f>
        <v>0.90909090909090906</v>
      </c>
      <c r="T41" s="15">
        <f>Tabela1[[#This Row],[MÉDIA]]+Tabela1[[#This Row],[MÉDIA]]*10%</f>
        <v>419.83333333333337</v>
      </c>
      <c r="U41" s="16">
        <f>VLOOKUP(Tabela1[[#This Row],[CD_ITEM]],'BD PESO UNITÁRIO'!A:F,6,0)</f>
        <v>4.5049999999999999</v>
      </c>
      <c r="V41" s="15">
        <f>Tabela1[[#This Row],[META MARÇO FINAL]]*Tabela1[[#This Row],[PESO UNITÁRIO]]</f>
        <v>1891.3491666666669</v>
      </c>
    </row>
    <row r="42" spans="1:22" x14ac:dyDescent="0.3">
      <c r="A42" s="7" t="s">
        <v>38</v>
      </c>
      <c r="B42" s="8" t="s">
        <v>21</v>
      </c>
      <c r="C42" s="8" t="s">
        <v>22</v>
      </c>
      <c r="D42" s="9" t="s">
        <v>117</v>
      </c>
      <c r="E42" s="10" t="s">
        <v>118</v>
      </c>
      <c r="F42" s="11"/>
      <c r="G42" s="12" t="s">
        <v>25</v>
      </c>
      <c r="H42" s="12" t="str">
        <f>CONCATENATE(Tabela1[[#This Row],[ZONA]],Tabela1[[#This Row],[CD_ITEM]])</f>
        <v>G00031021605</v>
      </c>
      <c r="I42" s="13">
        <v>100</v>
      </c>
      <c r="J42" s="13">
        <v>0</v>
      </c>
      <c r="K42" s="13">
        <f>Tabela1[[#This Row],[Nov]]+Tabela1[[#This Row],[Nov Corte]]</f>
        <v>100</v>
      </c>
      <c r="L42" s="13">
        <f>IFERROR(VLOOKUP(H42,'Banco de dados ZDA'!A:I,9,0),0)</f>
        <v>0</v>
      </c>
      <c r="M42" s="13">
        <v>0</v>
      </c>
      <c r="N42" s="13">
        <v>200</v>
      </c>
      <c r="O42" s="13">
        <f>IFERROR(VLOOKUP(Tabela1[[#This Row],[Coluna2]],'Banco de dados ZDA'!A:J,10,0),0)</f>
        <v>396</v>
      </c>
      <c r="P42" s="13">
        <v>0</v>
      </c>
      <c r="Q42" s="13">
        <v>150</v>
      </c>
      <c r="R42" s="13">
        <f>AVERAGE(Tabela1[[#This Row],[NOVEMBRO TOTAL]],Tabela1[[#This Row],[DEZEMBRO TOTAL]],Tabela1[[#This Row],[JANEIRO TOTAL]])</f>
        <v>150</v>
      </c>
      <c r="S42" s="14">
        <f>IFERROR(Tabela1[[#This Row],[MÉDIA]]/Tabela1[[#This Row],[META MARÇO FINAL]],"-")</f>
        <v>0.90909090909090906</v>
      </c>
      <c r="T42" s="15">
        <f>Tabela1[[#This Row],[MÉDIA]]+Tabela1[[#This Row],[MÉDIA]]*10%</f>
        <v>165</v>
      </c>
      <c r="U42" s="16">
        <f>VLOOKUP(Tabela1[[#This Row],[CD_ITEM]],'BD PESO UNITÁRIO'!A:F,6,0)</f>
        <v>8.1820000000000004</v>
      </c>
      <c r="V42" s="15">
        <f>Tabela1[[#This Row],[META MARÇO FINAL]]*Tabela1[[#This Row],[PESO UNITÁRIO]]</f>
        <v>1350.03</v>
      </c>
    </row>
    <row r="43" spans="1:22" x14ac:dyDescent="0.3">
      <c r="A43" s="7" t="s">
        <v>119</v>
      </c>
      <c r="B43" s="8" t="s">
        <v>32</v>
      </c>
      <c r="C43" s="8" t="s">
        <v>22</v>
      </c>
      <c r="D43" s="9" t="s">
        <v>120</v>
      </c>
      <c r="E43" s="10" t="s">
        <v>121</v>
      </c>
      <c r="F43" s="11"/>
      <c r="G43" s="12" t="s">
        <v>25</v>
      </c>
      <c r="H43" s="12" t="str">
        <f>CONCATENATE(Tabela1[[#This Row],[ZONA]],Tabela1[[#This Row],[CD_ITEM]])</f>
        <v>G00031021608</v>
      </c>
      <c r="I43" s="13">
        <v>100</v>
      </c>
      <c r="J43" s="13">
        <v>0</v>
      </c>
      <c r="K43" s="13">
        <f>Tabela1[[#This Row],[Nov]]+Tabela1[[#This Row],[Nov Corte]]</f>
        <v>100</v>
      </c>
      <c r="L43" s="13">
        <f>IFERROR(VLOOKUP(H43,'Banco de dados ZDA'!A:I,9,0),0)</f>
        <v>0</v>
      </c>
      <c r="M43" s="13">
        <v>0</v>
      </c>
      <c r="N43" s="13">
        <v>200</v>
      </c>
      <c r="O43" s="13">
        <f>IFERROR(VLOOKUP(Tabela1[[#This Row],[Coluna2]],'Banco de dados ZDA'!A:J,10,0),0)</f>
        <v>0</v>
      </c>
      <c r="P43" s="13">
        <v>0</v>
      </c>
      <c r="Q43" s="13">
        <v>150</v>
      </c>
      <c r="R43" s="13">
        <f>AVERAGE(Tabela1[[#This Row],[NOVEMBRO TOTAL]],Tabela1[[#This Row],[DEZEMBRO TOTAL]],Tabela1[[#This Row],[JANEIRO TOTAL]])</f>
        <v>150</v>
      </c>
      <c r="S43" s="14">
        <f>IFERROR(Tabela1[[#This Row],[MÉDIA]]/Tabela1[[#This Row],[META MARÇO FINAL]],"-")</f>
        <v>0.90909090909090906</v>
      </c>
      <c r="T43" s="15">
        <f>Tabela1[[#This Row],[MÉDIA]]+Tabela1[[#This Row],[MÉDIA]]*10%</f>
        <v>165</v>
      </c>
      <c r="U43" s="16">
        <f>VLOOKUP(Tabela1[[#This Row],[CD_ITEM]],'BD PESO UNITÁRIO'!A:F,6,0)</f>
        <v>10.4</v>
      </c>
      <c r="V43" s="15">
        <f>Tabela1[[#This Row],[META MARÇO FINAL]]*Tabela1[[#This Row],[PESO UNITÁRIO]]</f>
        <v>1716</v>
      </c>
    </row>
    <row r="44" spans="1:22" x14ac:dyDescent="0.3">
      <c r="A44" s="7" t="s">
        <v>119</v>
      </c>
      <c r="B44" s="8" t="s">
        <v>32</v>
      </c>
      <c r="C44" s="8" t="s">
        <v>22</v>
      </c>
      <c r="D44" s="9" t="s">
        <v>122</v>
      </c>
      <c r="E44" s="10" t="s">
        <v>123</v>
      </c>
      <c r="F44" s="11"/>
      <c r="G44" s="12" t="s">
        <v>25</v>
      </c>
      <c r="H44" s="12" t="str">
        <f>CONCATENATE(Tabela1[[#This Row],[ZONA]],Tabela1[[#This Row],[CD_ITEM]])</f>
        <v>G00031021609</v>
      </c>
      <c r="I44" s="13">
        <v>100</v>
      </c>
      <c r="J44" s="13">
        <v>0</v>
      </c>
      <c r="K44" s="13">
        <f>Tabela1[[#This Row],[Nov]]+Tabela1[[#This Row],[Nov Corte]]</f>
        <v>100</v>
      </c>
      <c r="L44" s="13">
        <f>IFERROR(VLOOKUP(H44,'Banco de dados ZDA'!A:I,9,0),0)</f>
        <v>0</v>
      </c>
      <c r="M44" s="13">
        <v>0</v>
      </c>
      <c r="N44" s="13">
        <v>200</v>
      </c>
      <c r="O44" s="13">
        <f>IFERROR(VLOOKUP(Tabela1[[#This Row],[Coluna2]],'Banco de dados ZDA'!A:J,10,0),0)</f>
        <v>0</v>
      </c>
      <c r="P44" s="13">
        <v>0</v>
      </c>
      <c r="Q44" s="13">
        <v>150</v>
      </c>
      <c r="R44" s="13">
        <f>AVERAGE(Tabela1[[#This Row],[NOVEMBRO TOTAL]],Tabela1[[#This Row],[DEZEMBRO TOTAL]],Tabela1[[#This Row],[JANEIRO TOTAL]])</f>
        <v>150</v>
      </c>
      <c r="S44" s="14">
        <f>IFERROR(Tabela1[[#This Row],[MÉDIA]]/Tabela1[[#This Row],[META MARÇO FINAL]],"-")</f>
        <v>0.90909090909090906</v>
      </c>
      <c r="T44" s="15">
        <f>Tabela1[[#This Row],[MÉDIA]]+Tabela1[[#This Row],[MÉDIA]]*10%</f>
        <v>165</v>
      </c>
      <c r="U44" s="16">
        <f>VLOOKUP(Tabela1[[#This Row],[CD_ITEM]],'BD PESO UNITÁRIO'!A:F,6,0)</f>
        <v>10.4</v>
      </c>
      <c r="V44" s="15">
        <f>Tabela1[[#This Row],[META MARÇO FINAL]]*Tabela1[[#This Row],[PESO UNITÁRIO]]</f>
        <v>1716</v>
      </c>
    </row>
    <row r="45" spans="1:22" x14ac:dyDescent="0.3">
      <c r="A45" s="7" t="s">
        <v>119</v>
      </c>
      <c r="B45" s="8" t="s">
        <v>32</v>
      </c>
      <c r="C45" s="8" t="s">
        <v>22</v>
      </c>
      <c r="D45" s="9" t="s">
        <v>124</v>
      </c>
      <c r="E45" s="10" t="s">
        <v>125</v>
      </c>
      <c r="F45" s="11"/>
      <c r="G45" s="12" t="s">
        <v>25</v>
      </c>
      <c r="H45" s="12" t="str">
        <f>CONCATENATE(Tabela1[[#This Row],[ZONA]],Tabela1[[#This Row],[CD_ITEM]])</f>
        <v>G00031021610</v>
      </c>
      <c r="I45" s="13">
        <v>100</v>
      </c>
      <c r="J45" s="13">
        <v>0</v>
      </c>
      <c r="K45" s="13">
        <f>Tabela1[[#This Row],[Nov]]+Tabela1[[#This Row],[Nov Corte]]</f>
        <v>100</v>
      </c>
      <c r="L45" s="13">
        <f>IFERROR(VLOOKUP(H45,'Banco de dados ZDA'!A:I,9,0),0)</f>
        <v>0</v>
      </c>
      <c r="M45" s="13">
        <v>0</v>
      </c>
      <c r="N45" s="13">
        <v>200</v>
      </c>
      <c r="O45" s="13">
        <f>IFERROR(VLOOKUP(Tabela1[[#This Row],[Coluna2]],'Banco de dados ZDA'!A:J,10,0),0)</f>
        <v>0</v>
      </c>
      <c r="P45" s="13">
        <v>0</v>
      </c>
      <c r="Q45" s="13">
        <v>150</v>
      </c>
      <c r="R45" s="13">
        <f>AVERAGE(Tabela1[[#This Row],[NOVEMBRO TOTAL]],Tabela1[[#This Row],[DEZEMBRO TOTAL]],Tabela1[[#This Row],[JANEIRO TOTAL]])</f>
        <v>150</v>
      </c>
      <c r="S45" s="14">
        <f>IFERROR(Tabela1[[#This Row],[MÉDIA]]/Tabela1[[#This Row],[META MARÇO FINAL]],"-")</f>
        <v>0.90909090909090906</v>
      </c>
      <c r="T45" s="15">
        <f>Tabela1[[#This Row],[MÉDIA]]+Tabela1[[#This Row],[MÉDIA]]*10%</f>
        <v>165</v>
      </c>
      <c r="U45" s="16">
        <f>VLOOKUP(Tabela1[[#This Row],[CD_ITEM]],'BD PESO UNITÁRIO'!A:F,6,0)</f>
        <v>10.4</v>
      </c>
      <c r="V45" s="15">
        <f>Tabela1[[#This Row],[META MARÇO FINAL]]*Tabela1[[#This Row],[PESO UNITÁRIO]]</f>
        <v>1716</v>
      </c>
    </row>
    <row r="46" spans="1:22" x14ac:dyDescent="0.3">
      <c r="A46" s="7" t="s">
        <v>119</v>
      </c>
      <c r="B46" s="8" t="s">
        <v>32</v>
      </c>
      <c r="C46" s="8" t="s">
        <v>22</v>
      </c>
      <c r="D46" s="9" t="s">
        <v>126</v>
      </c>
      <c r="E46" s="10" t="s">
        <v>127</v>
      </c>
      <c r="F46" s="11"/>
      <c r="G46" s="12" t="s">
        <v>25</v>
      </c>
      <c r="H46" s="12" t="str">
        <f>CONCATENATE(Tabela1[[#This Row],[ZONA]],Tabela1[[#This Row],[CD_ITEM]])</f>
        <v>G00031021611</v>
      </c>
      <c r="I46" s="13">
        <v>100</v>
      </c>
      <c r="J46" s="13">
        <v>0</v>
      </c>
      <c r="K46" s="13">
        <f>Tabela1[[#This Row],[Nov]]+Tabela1[[#This Row],[Nov Corte]]</f>
        <v>100</v>
      </c>
      <c r="L46" s="13">
        <f>IFERROR(VLOOKUP(H46,'Banco de dados ZDA'!A:I,9,0),0)</f>
        <v>0</v>
      </c>
      <c r="M46" s="13">
        <v>0</v>
      </c>
      <c r="N46" s="13">
        <v>200</v>
      </c>
      <c r="O46" s="13">
        <f>IFERROR(VLOOKUP(Tabela1[[#This Row],[Coluna2]],'Banco de dados ZDA'!A:J,10,0),0)</f>
        <v>0</v>
      </c>
      <c r="P46" s="13">
        <v>0</v>
      </c>
      <c r="Q46" s="13">
        <v>150</v>
      </c>
      <c r="R46" s="13">
        <f>AVERAGE(Tabela1[[#This Row],[NOVEMBRO TOTAL]],Tabela1[[#This Row],[DEZEMBRO TOTAL]],Tabela1[[#This Row],[JANEIRO TOTAL]])</f>
        <v>150</v>
      </c>
      <c r="S46" s="14">
        <f>IFERROR(Tabela1[[#This Row],[MÉDIA]]/Tabela1[[#This Row],[META MARÇO FINAL]],"-")</f>
        <v>0.90909090909090906</v>
      </c>
      <c r="T46" s="15">
        <f>Tabela1[[#This Row],[MÉDIA]]+Tabela1[[#This Row],[MÉDIA]]*10%</f>
        <v>165</v>
      </c>
      <c r="U46" s="16">
        <f>VLOOKUP(Tabela1[[#This Row],[CD_ITEM]],'BD PESO UNITÁRIO'!A:F,6,0)</f>
        <v>10.4</v>
      </c>
      <c r="V46" s="15">
        <f>Tabela1[[#This Row],[META MARÇO FINAL]]*Tabela1[[#This Row],[PESO UNITÁRIO]]</f>
        <v>1716</v>
      </c>
    </row>
    <row r="47" spans="1:22" x14ac:dyDescent="0.3">
      <c r="A47" s="7" t="s">
        <v>119</v>
      </c>
      <c r="B47" s="8" t="s">
        <v>32</v>
      </c>
      <c r="C47" s="8" t="s">
        <v>22</v>
      </c>
      <c r="D47" s="9" t="s">
        <v>128</v>
      </c>
      <c r="E47" s="10" t="s">
        <v>129</v>
      </c>
      <c r="F47" s="11"/>
      <c r="G47" s="12" t="s">
        <v>25</v>
      </c>
      <c r="H47" s="12" t="str">
        <f>CONCATENATE(Tabela1[[#This Row],[ZONA]],Tabela1[[#This Row],[CD_ITEM]])</f>
        <v>G00031021612</v>
      </c>
      <c r="I47" s="13">
        <v>100</v>
      </c>
      <c r="J47" s="13">
        <v>0</v>
      </c>
      <c r="K47" s="13">
        <f>Tabela1[[#This Row],[Nov]]+Tabela1[[#This Row],[Nov Corte]]</f>
        <v>100</v>
      </c>
      <c r="L47" s="13">
        <f>IFERROR(VLOOKUP(H47,'Banco de dados ZDA'!A:I,9,0),0)</f>
        <v>0</v>
      </c>
      <c r="M47" s="13">
        <v>0</v>
      </c>
      <c r="N47" s="13">
        <v>200</v>
      </c>
      <c r="O47" s="13">
        <f>IFERROR(VLOOKUP(Tabela1[[#This Row],[Coluna2]],'Banco de dados ZDA'!A:J,10,0),0)</f>
        <v>0</v>
      </c>
      <c r="P47" s="13">
        <v>0</v>
      </c>
      <c r="Q47" s="13">
        <v>150</v>
      </c>
      <c r="R47" s="13">
        <f>AVERAGE(Tabela1[[#This Row],[NOVEMBRO TOTAL]],Tabela1[[#This Row],[DEZEMBRO TOTAL]],Tabela1[[#This Row],[JANEIRO TOTAL]])</f>
        <v>150</v>
      </c>
      <c r="S47" s="14">
        <f>IFERROR(Tabela1[[#This Row],[MÉDIA]]/Tabela1[[#This Row],[META MARÇO FINAL]],"-")</f>
        <v>0.90909090909090906</v>
      </c>
      <c r="T47" s="15">
        <f>Tabela1[[#This Row],[MÉDIA]]+Tabela1[[#This Row],[MÉDIA]]*10%</f>
        <v>165</v>
      </c>
      <c r="U47" s="16">
        <f>VLOOKUP(Tabela1[[#This Row],[CD_ITEM]],'BD PESO UNITÁRIO'!A:F,6,0)</f>
        <v>10.4</v>
      </c>
      <c r="V47" s="15">
        <f>Tabela1[[#This Row],[META MARÇO FINAL]]*Tabela1[[#This Row],[PESO UNITÁRIO]]</f>
        <v>1716</v>
      </c>
    </row>
    <row r="48" spans="1:22" x14ac:dyDescent="0.3">
      <c r="A48" s="7" t="s">
        <v>119</v>
      </c>
      <c r="B48" s="8" t="s">
        <v>32</v>
      </c>
      <c r="C48" s="8" t="s">
        <v>22</v>
      </c>
      <c r="D48" s="9" t="s">
        <v>130</v>
      </c>
      <c r="E48" s="10" t="s">
        <v>131</v>
      </c>
      <c r="F48" s="11"/>
      <c r="G48" s="12" t="s">
        <v>25</v>
      </c>
      <c r="H48" s="12" t="str">
        <f>CONCATENATE(Tabela1[[#This Row],[ZONA]],Tabela1[[#This Row],[CD_ITEM]])</f>
        <v>G00031021613</v>
      </c>
      <c r="I48" s="13">
        <v>100</v>
      </c>
      <c r="J48" s="13">
        <v>0</v>
      </c>
      <c r="K48" s="13">
        <f>Tabela1[[#This Row],[Nov]]+Tabela1[[#This Row],[Nov Corte]]</f>
        <v>100</v>
      </c>
      <c r="L48" s="13">
        <f>IFERROR(VLOOKUP(H48,'Banco de dados ZDA'!A:I,9,0),0)</f>
        <v>0</v>
      </c>
      <c r="M48" s="13">
        <v>0</v>
      </c>
      <c r="N48" s="13">
        <v>200</v>
      </c>
      <c r="O48" s="13">
        <f>IFERROR(VLOOKUP(Tabela1[[#This Row],[Coluna2]],'Banco de dados ZDA'!A:J,10,0),0)</f>
        <v>0</v>
      </c>
      <c r="P48" s="13">
        <v>0</v>
      </c>
      <c r="Q48" s="13">
        <v>150</v>
      </c>
      <c r="R48" s="13">
        <f>AVERAGE(Tabela1[[#This Row],[NOVEMBRO TOTAL]],Tabela1[[#This Row],[DEZEMBRO TOTAL]],Tabela1[[#This Row],[JANEIRO TOTAL]])</f>
        <v>150</v>
      </c>
      <c r="S48" s="14">
        <f>IFERROR(Tabela1[[#This Row],[MÉDIA]]/Tabela1[[#This Row],[META MARÇO FINAL]],"-")</f>
        <v>0.90909090909090906</v>
      </c>
      <c r="T48" s="15">
        <f>Tabela1[[#This Row],[MÉDIA]]+Tabela1[[#This Row],[MÉDIA]]*10%</f>
        <v>165</v>
      </c>
      <c r="U48" s="16">
        <f>VLOOKUP(Tabela1[[#This Row],[CD_ITEM]],'BD PESO UNITÁRIO'!A:F,6,0)</f>
        <v>10.4</v>
      </c>
      <c r="V48" s="15">
        <f>Tabela1[[#This Row],[META MARÇO FINAL]]*Tabela1[[#This Row],[PESO UNITÁRIO]]</f>
        <v>1716</v>
      </c>
    </row>
    <row r="49" spans="1:22" x14ac:dyDescent="0.3">
      <c r="A49" s="7" t="s">
        <v>119</v>
      </c>
      <c r="B49" s="8" t="s">
        <v>32</v>
      </c>
      <c r="C49" s="8" t="s">
        <v>22</v>
      </c>
      <c r="D49" s="9" t="s">
        <v>132</v>
      </c>
      <c r="E49" s="10" t="s">
        <v>133</v>
      </c>
      <c r="F49" s="11"/>
      <c r="G49" s="12" t="s">
        <v>25</v>
      </c>
      <c r="H49" s="12" t="str">
        <f>CONCATENATE(Tabela1[[#This Row],[ZONA]],Tabela1[[#This Row],[CD_ITEM]])</f>
        <v>G00031021614</v>
      </c>
      <c r="I49" s="13">
        <v>100</v>
      </c>
      <c r="J49" s="13">
        <v>0</v>
      </c>
      <c r="K49" s="13">
        <f>Tabela1[[#This Row],[Nov]]+Tabela1[[#This Row],[Nov Corte]]</f>
        <v>100</v>
      </c>
      <c r="L49" s="13">
        <f>IFERROR(VLOOKUP(H49,'Banco de dados ZDA'!A:I,9,0),0)</f>
        <v>0</v>
      </c>
      <c r="M49" s="13">
        <v>0</v>
      </c>
      <c r="N49" s="13">
        <v>200</v>
      </c>
      <c r="O49" s="13">
        <f>IFERROR(VLOOKUP(Tabela1[[#This Row],[Coluna2]],'Banco de dados ZDA'!A:J,10,0),0)</f>
        <v>0</v>
      </c>
      <c r="P49" s="13">
        <v>0</v>
      </c>
      <c r="Q49" s="13">
        <v>150</v>
      </c>
      <c r="R49" s="13">
        <f>AVERAGE(Tabela1[[#This Row],[NOVEMBRO TOTAL]],Tabela1[[#This Row],[DEZEMBRO TOTAL]],Tabela1[[#This Row],[JANEIRO TOTAL]])</f>
        <v>150</v>
      </c>
      <c r="S49" s="14">
        <f>IFERROR(Tabela1[[#This Row],[MÉDIA]]/Tabela1[[#This Row],[META MARÇO FINAL]],"-")</f>
        <v>0.90909090909090906</v>
      </c>
      <c r="T49" s="15">
        <f>Tabela1[[#This Row],[MÉDIA]]+Tabela1[[#This Row],[MÉDIA]]*10%</f>
        <v>165</v>
      </c>
      <c r="U49" s="16">
        <f>VLOOKUP(Tabela1[[#This Row],[CD_ITEM]],'BD PESO UNITÁRIO'!A:F,6,0)</f>
        <v>10.4</v>
      </c>
      <c r="V49" s="15">
        <f>Tabela1[[#This Row],[META MARÇO FINAL]]*Tabela1[[#This Row],[PESO UNITÁRIO]]</f>
        <v>1716</v>
      </c>
    </row>
    <row r="50" spans="1:22" x14ac:dyDescent="0.3">
      <c r="A50" s="7" t="s">
        <v>119</v>
      </c>
      <c r="B50" s="8" t="s">
        <v>32</v>
      </c>
      <c r="C50" s="8" t="s">
        <v>22</v>
      </c>
      <c r="D50" s="9" t="s">
        <v>134</v>
      </c>
      <c r="E50" s="10" t="s">
        <v>135</v>
      </c>
      <c r="F50" s="11"/>
      <c r="G50" s="12" t="s">
        <v>25</v>
      </c>
      <c r="H50" s="12" t="str">
        <f>CONCATENATE(Tabela1[[#This Row],[ZONA]],Tabela1[[#This Row],[CD_ITEM]])</f>
        <v>G00031021615</v>
      </c>
      <c r="I50" s="13">
        <v>100</v>
      </c>
      <c r="J50" s="13">
        <v>0</v>
      </c>
      <c r="K50" s="13">
        <f>Tabela1[[#This Row],[Nov]]+Tabela1[[#This Row],[Nov Corte]]</f>
        <v>100</v>
      </c>
      <c r="L50" s="13">
        <f>IFERROR(VLOOKUP(H50,'Banco de dados ZDA'!A:I,9,0),0)</f>
        <v>0</v>
      </c>
      <c r="M50" s="13">
        <v>0</v>
      </c>
      <c r="N50" s="13">
        <v>200</v>
      </c>
      <c r="O50" s="13">
        <f>IFERROR(VLOOKUP(Tabela1[[#This Row],[Coluna2]],'Banco de dados ZDA'!A:J,10,0),0)</f>
        <v>0</v>
      </c>
      <c r="P50" s="13">
        <v>0</v>
      </c>
      <c r="Q50" s="13">
        <v>150</v>
      </c>
      <c r="R50" s="13">
        <f>AVERAGE(Tabela1[[#This Row],[NOVEMBRO TOTAL]],Tabela1[[#This Row],[DEZEMBRO TOTAL]],Tabela1[[#This Row],[JANEIRO TOTAL]])</f>
        <v>150</v>
      </c>
      <c r="S50" s="14">
        <f>IFERROR(Tabela1[[#This Row],[MÉDIA]]/Tabela1[[#This Row],[META MARÇO FINAL]],"-")</f>
        <v>0.90909090909090906</v>
      </c>
      <c r="T50" s="15">
        <f>Tabela1[[#This Row],[MÉDIA]]+Tabela1[[#This Row],[MÉDIA]]*10%</f>
        <v>165</v>
      </c>
      <c r="U50" s="16">
        <f>VLOOKUP(Tabela1[[#This Row],[CD_ITEM]],'BD PESO UNITÁRIO'!A:F,6,0)</f>
        <v>10.4</v>
      </c>
      <c r="V50" s="15">
        <f>Tabela1[[#This Row],[META MARÇO FINAL]]*Tabela1[[#This Row],[PESO UNITÁRIO]]</f>
        <v>1716</v>
      </c>
    </row>
    <row r="51" spans="1:22" x14ac:dyDescent="0.3">
      <c r="A51" s="7" t="s">
        <v>106</v>
      </c>
      <c r="B51" s="8" t="s">
        <v>32</v>
      </c>
      <c r="C51" s="8" t="s">
        <v>22</v>
      </c>
      <c r="D51" s="9" t="s">
        <v>136</v>
      </c>
      <c r="E51" s="10" t="s">
        <v>137</v>
      </c>
      <c r="F51" s="11"/>
      <c r="G51" s="12" t="s">
        <v>25</v>
      </c>
      <c r="H51" s="12" t="str">
        <f>CONCATENATE(Tabela1[[#This Row],[ZONA]],Tabela1[[#This Row],[CD_ITEM]])</f>
        <v>G00031021616</v>
      </c>
      <c r="I51" s="13">
        <v>100</v>
      </c>
      <c r="J51" s="13">
        <v>0</v>
      </c>
      <c r="K51" s="13">
        <f>Tabela1[[#This Row],[Nov]]+Tabela1[[#This Row],[Nov Corte]]</f>
        <v>100</v>
      </c>
      <c r="L51" s="13">
        <f>IFERROR(VLOOKUP(H51,'Banco de dados ZDA'!A:I,9,0),0)</f>
        <v>0</v>
      </c>
      <c r="M51" s="13">
        <v>0</v>
      </c>
      <c r="N51" s="13">
        <v>200</v>
      </c>
      <c r="O51" s="13">
        <f>IFERROR(VLOOKUP(Tabela1[[#This Row],[Coluna2]],'Banco de dados ZDA'!A:J,10,0),0)</f>
        <v>0</v>
      </c>
      <c r="P51" s="13">
        <v>0</v>
      </c>
      <c r="Q51" s="13">
        <v>150</v>
      </c>
      <c r="R51" s="13">
        <f>AVERAGE(Tabela1[[#This Row],[NOVEMBRO TOTAL]],Tabela1[[#This Row],[DEZEMBRO TOTAL]],Tabela1[[#This Row],[JANEIRO TOTAL]])</f>
        <v>150</v>
      </c>
      <c r="S51" s="14">
        <f>IFERROR(Tabela1[[#This Row],[MÉDIA]]/Tabela1[[#This Row],[META MARÇO FINAL]],"-")</f>
        <v>0.90909090909090906</v>
      </c>
      <c r="T51" s="15">
        <f>Tabela1[[#This Row],[MÉDIA]]+Tabela1[[#This Row],[MÉDIA]]*10%</f>
        <v>165</v>
      </c>
      <c r="U51" s="16">
        <f>VLOOKUP(Tabela1[[#This Row],[CD_ITEM]],'BD PESO UNITÁRIO'!A:F,6,0)</f>
        <v>10.7</v>
      </c>
      <c r="V51" s="15">
        <f>Tabela1[[#This Row],[META MARÇO FINAL]]*Tabela1[[#This Row],[PESO UNITÁRIO]]</f>
        <v>1765.4999999999998</v>
      </c>
    </row>
    <row r="52" spans="1:22" x14ac:dyDescent="0.3">
      <c r="A52" s="7" t="s">
        <v>106</v>
      </c>
      <c r="B52" s="8" t="s">
        <v>32</v>
      </c>
      <c r="C52" s="8" t="s">
        <v>22</v>
      </c>
      <c r="D52" s="9" t="s">
        <v>138</v>
      </c>
      <c r="E52" s="10" t="s">
        <v>139</v>
      </c>
      <c r="F52" s="11"/>
      <c r="G52" s="12" t="s">
        <v>218</v>
      </c>
      <c r="H52" s="12" t="str">
        <f>CONCATENATE(Tabela1[[#This Row],[ZONA]],Tabela1[[#This Row],[CD_ITEM]])</f>
        <v>G00032021617</v>
      </c>
      <c r="I52" s="13">
        <v>100</v>
      </c>
      <c r="J52" s="13">
        <v>0</v>
      </c>
      <c r="K52" s="13">
        <f>Tabela1[[#This Row],[Nov]]+Tabela1[[#This Row],[Nov Corte]]</f>
        <v>100</v>
      </c>
      <c r="L52" s="13">
        <f>IFERROR(VLOOKUP(H52,'Banco de dados ZDA'!A:I,9,0),0)</f>
        <v>0</v>
      </c>
      <c r="M52" s="13">
        <v>0</v>
      </c>
      <c r="N52" s="13">
        <v>200</v>
      </c>
      <c r="O52" s="13">
        <f>IFERROR(VLOOKUP(Tabela1[[#This Row],[Coluna2]],'Banco de dados ZDA'!A:J,10,0),0)</f>
        <v>0</v>
      </c>
      <c r="P52" s="13">
        <v>0</v>
      </c>
      <c r="Q52" s="13">
        <v>150</v>
      </c>
      <c r="R52" s="13">
        <f>AVERAGE(Tabela1[[#This Row],[NOVEMBRO TOTAL]],Tabela1[[#This Row],[DEZEMBRO TOTAL]],Tabela1[[#This Row],[JANEIRO TOTAL]])</f>
        <v>150</v>
      </c>
      <c r="S52" s="14">
        <f>IFERROR(Tabela1[[#This Row],[MÉDIA]]/Tabela1[[#This Row],[META MARÇO FINAL]],"-")</f>
        <v>0.90909090909090906</v>
      </c>
      <c r="T52" s="15">
        <f>Tabela1[[#This Row],[MÉDIA]]+Tabela1[[#This Row],[MÉDIA]]*10%</f>
        <v>165</v>
      </c>
      <c r="U52" s="16">
        <f>VLOOKUP(Tabela1[[#This Row],[CD_ITEM]],'BD PESO UNITÁRIO'!A:F,6,0)</f>
        <v>10.7</v>
      </c>
      <c r="V52" s="15">
        <f>Tabela1[[#This Row],[META MARÇO FINAL]]*Tabela1[[#This Row],[PESO UNITÁRIO]]</f>
        <v>1765.4999999999998</v>
      </c>
    </row>
    <row r="53" spans="1:22" x14ac:dyDescent="0.3">
      <c r="A53" s="7" t="s">
        <v>106</v>
      </c>
      <c r="B53" s="8" t="s">
        <v>32</v>
      </c>
      <c r="C53" s="8" t="s">
        <v>22</v>
      </c>
      <c r="D53" s="9" t="s">
        <v>140</v>
      </c>
      <c r="E53" s="10" t="s">
        <v>141</v>
      </c>
      <c r="F53" s="11"/>
      <c r="G53" s="12" t="s">
        <v>218</v>
      </c>
      <c r="H53" s="12" t="str">
        <f>CONCATENATE(Tabela1[[#This Row],[ZONA]],Tabela1[[#This Row],[CD_ITEM]])</f>
        <v>G00032021618</v>
      </c>
      <c r="I53" s="13">
        <v>100</v>
      </c>
      <c r="J53" s="13">
        <v>0</v>
      </c>
      <c r="K53" s="13">
        <f>Tabela1[[#This Row],[Nov]]+Tabela1[[#This Row],[Nov Corte]]</f>
        <v>100</v>
      </c>
      <c r="L53" s="13">
        <f>IFERROR(VLOOKUP(H53,'Banco de dados ZDA'!A:I,9,0),0)</f>
        <v>0</v>
      </c>
      <c r="M53" s="13">
        <v>0</v>
      </c>
      <c r="N53" s="13">
        <v>200</v>
      </c>
      <c r="O53" s="13">
        <f>IFERROR(VLOOKUP(Tabela1[[#This Row],[Coluna2]],'Banco de dados ZDA'!A:J,10,0),0)</f>
        <v>0</v>
      </c>
      <c r="P53" s="13">
        <v>0</v>
      </c>
      <c r="Q53" s="13">
        <v>150</v>
      </c>
      <c r="R53" s="13">
        <f>AVERAGE(Tabela1[[#This Row],[NOVEMBRO TOTAL]],Tabela1[[#This Row],[DEZEMBRO TOTAL]],Tabela1[[#This Row],[JANEIRO TOTAL]])</f>
        <v>150</v>
      </c>
      <c r="S53" s="14">
        <f>IFERROR(Tabela1[[#This Row],[MÉDIA]]/Tabela1[[#This Row],[META MARÇO FINAL]],"-")</f>
        <v>0.90909090909090906</v>
      </c>
      <c r="T53" s="15">
        <f>Tabela1[[#This Row],[MÉDIA]]+Tabela1[[#This Row],[MÉDIA]]*10%</f>
        <v>165</v>
      </c>
      <c r="U53" s="16">
        <f>VLOOKUP(Tabela1[[#This Row],[CD_ITEM]],'BD PESO UNITÁRIO'!A:F,6,0)</f>
        <v>10.7</v>
      </c>
      <c r="V53" s="15">
        <f>Tabela1[[#This Row],[META MARÇO FINAL]]*Tabela1[[#This Row],[PESO UNITÁRIO]]</f>
        <v>1765.4999999999998</v>
      </c>
    </row>
    <row r="54" spans="1:22" x14ac:dyDescent="0.3">
      <c r="A54" s="7" t="s">
        <v>106</v>
      </c>
      <c r="B54" s="8" t="s">
        <v>32</v>
      </c>
      <c r="C54" s="8" t="s">
        <v>22</v>
      </c>
      <c r="D54" s="9" t="s">
        <v>142</v>
      </c>
      <c r="E54" s="10" t="s">
        <v>143</v>
      </c>
      <c r="F54" s="11"/>
      <c r="G54" s="12" t="s">
        <v>218</v>
      </c>
      <c r="H54" s="12" t="str">
        <f>CONCATENATE(Tabela1[[#This Row],[ZONA]],Tabela1[[#This Row],[CD_ITEM]])</f>
        <v>G00032021619</v>
      </c>
      <c r="I54" s="13">
        <v>100</v>
      </c>
      <c r="J54" s="13">
        <v>0</v>
      </c>
      <c r="K54" s="13">
        <f>Tabela1[[#This Row],[Nov]]+Tabela1[[#This Row],[Nov Corte]]</f>
        <v>100</v>
      </c>
      <c r="L54" s="13">
        <f>IFERROR(VLOOKUP(H54,'Banco de dados ZDA'!A:I,9,0),0)</f>
        <v>0</v>
      </c>
      <c r="M54" s="13">
        <v>0</v>
      </c>
      <c r="N54" s="13">
        <v>200</v>
      </c>
      <c r="O54" s="13">
        <f>IFERROR(VLOOKUP(Tabela1[[#This Row],[Coluna2]],'Banco de dados ZDA'!A:J,10,0),0)</f>
        <v>0</v>
      </c>
      <c r="P54" s="13">
        <v>0</v>
      </c>
      <c r="Q54" s="13">
        <v>150</v>
      </c>
      <c r="R54" s="13">
        <f>AVERAGE(Tabela1[[#This Row],[NOVEMBRO TOTAL]],Tabela1[[#This Row],[DEZEMBRO TOTAL]],Tabela1[[#This Row],[JANEIRO TOTAL]])</f>
        <v>150</v>
      </c>
      <c r="S54" s="14">
        <f>IFERROR(Tabela1[[#This Row],[MÉDIA]]/Tabela1[[#This Row],[META MARÇO FINAL]],"-")</f>
        <v>0.90909090909090906</v>
      </c>
      <c r="T54" s="15">
        <f>Tabela1[[#This Row],[MÉDIA]]+Tabela1[[#This Row],[MÉDIA]]*10%</f>
        <v>165</v>
      </c>
      <c r="U54" s="16">
        <f>VLOOKUP(Tabela1[[#This Row],[CD_ITEM]],'BD PESO UNITÁRIO'!A:F,6,0)</f>
        <v>10.7</v>
      </c>
      <c r="V54" s="15">
        <f>Tabela1[[#This Row],[META MARÇO FINAL]]*Tabela1[[#This Row],[PESO UNITÁRIO]]</f>
        <v>1765.4999999999998</v>
      </c>
    </row>
    <row r="55" spans="1:22" x14ac:dyDescent="0.3">
      <c r="A55" s="7" t="s">
        <v>101</v>
      </c>
      <c r="B55" s="8" t="s">
        <v>32</v>
      </c>
      <c r="C55" s="8" t="s">
        <v>22</v>
      </c>
      <c r="D55" s="9" t="s">
        <v>144</v>
      </c>
      <c r="E55" s="10" t="s">
        <v>145</v>
      </c>
      <c r="F55" s="11"/>
      <c r="G55" s="12" t="s">
        <v>218</v>
      </c>
      <c r="H55" s="12" t="str">
        <f>CONCATENATE(Tabela1[[#This Row],[ZONA]],Tabela1[[#This Row],[CD_ITEM]])</f>
        <v>G00032021620</v>
      </c>
      <c r="I55" s="13">
        <v>100</v>
      </c>
      <c r="J55" s="13">
        <v>0</v>
      </c>
      <c r="K55" s="13">
        <f>Tabela1[[#This Row],[Nov]]+Tabela1[[#This Row],[Nov Corte]]</f>
        <v>100</v>
      </c>
      <c r="L55" s="13">
        <f>IFERROR(VLOOKUP(H55,'Banco de dados ZDA'!A:I,9,0),0)</f>
        <v>0</v>
      </c>
      <c r="M55" s="13">
        <v>0</v>
      </c>
      <c r="N55" s="13">
        <v>200</v>
      </c>
      <c r="O55" s="13">
        <f>IFERROR(VLOOKUP(Tabela1[[#This Row],[Coluna2]],'Banco de dados ZDA'!A:J,10,0),0)</f>
        <v>0</v>
      </c>
      <c r="P55" s="13">
        <v>0</v>
      </c>
      <c r="Q55" s="13">
        <v>150</v>
      </c>
      <c r="R55" s="13">
        <f>AVERAGE(Tabela1[[#This Row],[NOVEMBRO TOTAL]],Tabela1[[#This Row],[DEZEMBRO TOTAL]],Tabela1[[#This Row],[JANEIRO TOTAL]])</f>
        <v>150</v>
      </c>
      <c r="S55" s="14">
        <f>IFERROR(Tabela1[[#This Row],[MÉDIA]]/Tabela1[[#This Row],[META MARÇO FINAL]],"-")</f>
        <v>0.90909090909090906</v>
      </c>
      <c r="T55" s="15">
        <f>Tabela1[[#This Row],[MÉDIA]]+Tabela1[[#This Row],[MÉDIA]]*10%</f>
        <v>165</v>
      </c>
      <c r="U55" s="16">
        <f>VLOOKUP(Tabela1[[#This Row],[CD_ITEM]],'BD PESO UNITÁRIO'!A:F,6,0)</f>
        <v>10.7</v>
      </c>
      <c r="V55" s="15">
        <f>Tabela1[[#This Row],[META MARÇO FINAL]]*Tabela1[[#This Row],[PESO UNITÁRIO]]</f>
        <v>1765.4999999999998</v>
      </c>
    </row>
    <row r="56" spans="1:22" x14ac:dyDescent="0.3">
      <c r="A56" s="7" t="s">
        <v>53</v>
      </c>
      <c r="B56" s="8" t="s">
        <v>21</v>
      </c>
      <c r="C56" s="8" t="s">
        <v>22</v>
      </c>
      <c r="D56" s="9" t="s">
        <v>146</v>
      </c>
      <c r="E56" s="10" t="s">
        <v>147</v>
      </c>
      <c r="F56" s="11"/>
      <c r="G56" s="12" t="s">
        <v>218</v>
      </c>
      <c r="H56" s="12" t="str">
        <f>CONCATENATE(Tabela1[[#This Row],[ZONA]],Tabela1[[#This Row],[CD_ITEM]])</f>
        <v>G00032021630</v>
      </c>
      <c r="I56" s="13">
        <v>100</v>
      </c>
      <c r="J56" s="13">
        <v>0</v>
      </c>
      <c r="K56" s="13">
        <f>Tabela1[[#This Row],[Nov]]+Tabela1[[#This Row],[Nov Corte]]</f>
        <v>100</v>
      </c>
      <c r="L56" s="13">
        <f>IFERROR(VLOOKUP(H56,'Banco de dados ZDA'!A:I,9,0),0)</f>
        <v>0</v>
      </c>
      <c r="M56" s="13">
        <v>0</v>
      </c>
      <c r="N56" s="13">
        <v>200</v>
      </c>
      <c r="O56" s="13">
        <f>IFERROR(VLOOKUP(Tabela1[[#This Row],[Coluna2]],'Banco de dados ZDA'!A:J,10,0),0)</f>
        <v>0</v>
      </c>
      <c r="P56" s="13">
        <v>0</v>
      </c>
      <c r="Q56" s="13">
        <v>150</v>
      </c>
      <c r="R56" s="13">
        <f>AVERAGE(Tabela1[[#This Row],[NOVEMBRO TOTAL]],Tabela1[[#This Row],[DEZEMBRO TOTAL]],Tabela1[[#This Row],[JANEIRO TOTAL]])</f>
        <v>150</v>
      </c>
      <c r="S56" s="14">
        <f>IFERROR(Tabela1[[#This Row],[MÉDIA]]/Tabela1[[#This Row],[META MARÇO FINAL]],"-")</f>
        <v>0.90909090909090906</v>
      </c>
      <c r="T56" s="15">
        <f>Tabela1[[#This Row],[MÉDIA]]+Tabela1[[#This Row],[MÉDIA]]*10%</f>
        <v>165</v>
      </c>
      <c r="U56" s="16">
        <f>VLOOKUP(Tabela1[[#This Row],[CD_ITEM]],'BD PESO UNITÁRIO'!A:F,6,0)</f>
        <v>6.1020000000000003</v>
      </c>
      <c r="V56" s="15">
        <f>Tabela1[[#This Row],[META MARÇO FINAL]]*Tabela1[[#This Row],[PESO UNITÁRIO]]</f>
        <v>1006.83</v>
      </c>
    </row>
    <row r="57" spans="1:22" x14ac:dyDescent="0.3">
      <c r="A57" s="7" t="s">
        <v>53</v>
      </c>
      <c r="B57" s="8" t="s">
        <v>21</v>
      </c>
      <c r="C57" s="8" t="s">
        <v>22</v>
      </c>
      <c r="D57" s="9" t="s">
        <v>148</v>
      </c>
      <c r="E57" s="10" t="s">
        <v>149</v>
      </c>
      <c r="F57" s="11"/>
      <c r="G57" s="12" t="s">
        <v>218</v>
      </c>
      <c r="H57" s="12" t="str">
        <f>CONCATENATE(Tabela1[[#This Row],[ZONA]],Tabela1[[#This Row],[CD_ITEM]])</f>
        <v>G00032021631</v>
      </c>
      <c r="I57" s="13">
        <v>100</v>
      </c>
      <c r="J57" s="13">
        <v>0</v>
      </c>
      <c r="K57" s="13">
        <f>Tabela1[[#This Row],[Nov]]+Tabela1[[#This Row],[Nov Corte]]</f>
        <v>100</v>
      </c>
      <c r="L57" s="13">
        <f>IFERROR(VLOOKUP(H57,'Banco de dados ZDA'!A:I,9,0),0)</f>
        <v>0</v>
      </c>
      <c r="M57" s="13">
        <v>0</v>
      </c>
      <c r="N57" s="13">
        <v>200</v>
      </c>
      <c r="O57" s="13">
        <f>IFERROR(VLOOKUP(Tabela1[[#This Row],[Coluna2]],'Banco de dados ZDA'!A:J,10,0),0)</f>
        <v>0</v>
      </c>
      <c r="P57" s="13">
        <v>0</v>
      </c>
      <c r="Q57" s="13">
        <v>150</v>
      </c>
      <c r="R57" s="13">
        <f>AVERAGE(Tabela1[[#This Row],[NOVEMBRO TOTAL]],Tabela1[[#This Row],[DEZEMBRO TOTAL]],Tabela1[[#This Row],[JANEIRO TOTAL]])</f>
        <v>150</v>
      </c>
      <c r="S57" s="14">
        <f>IFERROR(Tabela1[[#This Row],[MÉDIA]]/Tabela1[[#This Row],[META MARÇO FINAL]],"-")</f>
        <v>0.90909090909090906</v>
      </c>
      <c r="T57" s="15">
        <f>Tabela1[[#This Row],[MÉDIA]]+Tabela1[[#This Row],[MÉDIA]]*10%</f>
        <v>165</v>
      </c>
      <c r="U57" s="16">
        <f>VLOOKUP(Tabela1[[#This Row],[CD_ITEM]],'BD PESO UNITÁRIO'!A:F,6,0)</f>
        <v>5.1420000000000003</v>
      </c>
      <c r="V57" s="15">
        <f>Tabela1[[#This Row],[META MARÇO FINAL]]*Tabela1[[#This Row],[PESO UNITÁRIO]]</f>
        <v>848.43000000000006</v>
      </c>
    </row>
    <row r="58" spans="1:22" x14ac:dyDescent="0.3">
      <c r="A58" s="7" t="s">
        <v>53</v>
      </c>
      <c r="B58" s="8" t="s">
        <v>21</v>
      </c>
      <c r="C58" s="8" t="s">
        <v>22</v>
      </c>
      <c r="D58" s="9" t="s">
        <v>150</v>
      </c>
      <c r="E58" s="10" t="s">
        <v>151</v>
      </c>
      <c r="F58" s="11"/>
      <c r="G58" s="12" t="s">
        <v>218</v>
      </c>
      <c r="H58" s="12" t="str">
        <f>CONCATENATE(Tabela1[[#This Row],[ZONA]],Tabela1[[#This Row],[CD_ITEM]])</f>
        <v>G00032021632</v>
      </c>
      <c r="I58" s="13">
        <v>100</v>
      </c>
      <c r="J58" s="13">
        <v>0</v>
      </c>
      <c r="K58" s="13">
        <f>Tabela1[[#This Row],[Nov]]+Tabela1[[#This Row],[Nov Corte]]</f>
        <v>100</v>
      </c>
      <c r="L58" s="13">
        <f>IFERROR(VLOOKUP(H58,'Banco de dados ZDA'!A:I,9,0),0)</f>
        <v>0</v>
      </c>
      <c r="M58" s="13">
        <v>0</v>
      </c>
      <c r="N58" s="13">
        <v>200</v>
      </c>
      <c r="O58" s="13">
        <f>IFERROR(VLOOKUP(Tabela1[[#This Row],[Coluna2]],'Banco de dados ZDA'!A:J,10,0),0)</f>
        <v>0</v>
      </c>
      <c r="P58" s="13">
        <v>0</v>
      </c>
      <c r="Q58" s="13">
        <v>150</v>
      </c>
      <c r="R58" s="13">
        <f>AVERAGE(Tabela1[[#This Row],[NOVEMBRO TOTAL]],Tabela1[[#This Row],[DEZEMBRO TOTAL]],Tabela1[[#This Row],[JANEIRO TOTAL]])</f>
        <v>150</v>
      </c>
      <c r="S58" s="14">
        <f>IFERROR(Tabela1[[#This Row],[MÉDIA]]/Tabela1[[#This Row],[META MARÇO FINAL]],"-")</f>
        <v>0.90909090909090906</v>
      </c>
      <c r="T58" s="15">
        <f>Tabela1[[#This Row],[MÉDIA]]+Tabela1[[#This Row],[MÉDIA]]*10%</f>
        <v>165</v>
      </c>
      <c r="U58" s="16">
        <f>VLOOKUP(Tabela1[[#This Row],[CD_ITEM]],'BD PESO UNITÁRIO'!A:F,6,0)</f>
        <v>6.1020000000000003</v>
      </c>
      <c r="V58" s="15">
        <f>Tabela1[[#This Row],[META MARÇO FINAL]]*Tabela1[[#This Row],[PESO UNITÁRIO]]</f>
        <v>1006.83</v>
      </c>
    </row>
    <row r="59" spans="1:22" x14ac:dyDescent="0.3">
      <c r="A59" s="7" t="s">
        <v>53</v>
      </c>
      <c r="B59" s="8" t="s">
        <v>21</v>
      </c>
      <c r="C59" s="8" t="s">
        <v>22</v>
      </c>
      <c r="D59" s="9" t="s">
        <v>152</v>
      </c>
      <c r="E59" s="10" t="s">
        <v>153</v>
      </c>
      <c r="F59" s="11"/>
      <c r="G59" s="12" t="s">
        <v>218</v>
      </c>
      <c r="H59" s="12" t="str">
        <f>CONCATENATE(Tabela1[[#This Row],[ZONA]],Tabela1[[#This Row],[CD_ITEM]])</f>
        <v>G00032021633</v>
      </c>
      <c r="I59" s="13">
        <v>100</v>
      </c>
      <c r="J59" s="13">
        <v>0</v>
      </c>
      <c r="K59" s="13">
        <f>Tabela1[[#This Row],[Nov]]+Tabela1[[#This Row],[Nov Corte]]</f>
        <v>100</v>
      </c>
      <c r="L59" s="13">
        <f>IFERROR(VLOOKUP(H59,'Banco de dados ZDA'!A:I,9,0),0)</f>
        <v>0</v>
      </c>
      <c r="M59" s="13">
        <v>0</v>
      </c>
      <c r="N59" s="13">
        <v>200</v>
      </c>
      <c r="O59" s="13">
        <f>IFERROR(VLOOKUP(Tabela1[[#This Row],[Coluna2]],'Banco de dados ZDA'!A:J,10,0),0)</f>
        <v>0</v>
      </c>
      <c r="P59" s="13">
        <v>0</v>
      </c>
      <c r="Q59" s="13">
        <v>150</v>
      </c>
      <c r="R59" s="13">
        <f>AVERAGE(Tabela1[[#This Row],[NOVEMBRO TOTAL]],Tabela1[[#This Row],[DEZEMBRO TOTAL]],Tabela1[[#This Row],[JANEIRO TOTAL]])</f>
        <v>150</v>
      </c>
      <c r="S59" s="14">
        <f>IFERROR(Tabela1[[#This Row],[MÉDIA]]/Tabela1[[#This Row],[META MARÇO FINAL]],"-")</f>
        <v>0.90909090909090906</v>
      </c>
      <c r="T59" s="15">
        <f>Tabela1[[#This Row],[MÉDIA]]+Tabela1[[#This Row],[MÉDIA]]*10%</f>
        <v>165</v>
      </c>
      <c r="U59" s="16">
        <f>VLOOKUP(Tabela1[[#This Row],[CD_ITEM]],'BD PESO UNITÁRIO'!A:F,6,0)</f>
        <v>6.1020000000000003</v>
      </c>
      <c r="V59" s="15">
        <f>Tabela1[[#This Row],[META MARÇO FINAL]]*Tabela1[[#This Row],[PESO UNITÁRIO]]</f>
        <v>1006.83</v>
      </c>
    </row>
    <row r="60" spans="1:22" x14ac:dyDescent="0.3">
      <c r="A60" s="7" t="s">
        <v>53</v>
      </c>
      <c r="B60" s="8" t="s">
        <v>21</v>
      </c>
      <c r="C60" s="8" t="s">
        <v>22</v>
      </c>
      <c r="D60" s="9" t="s">
        <v>154</v>
      </c>
      <c r="E60" s="10" t="s">
        <v>155</v>
      </c>
      <c r="F60" s="11"/>
      <c r="G60" s="12" t="s">
        <v>218</v>
      </c>
      <c r="H60" s="12" t="str">
        <f>CONCATENATE(Tabela1[[#This Row],[ZONA]],Tabela1[[#This Row],[CD_ITEM]])</f>
        <v>G00032021634</v>
      </c>
      <c r="I60" s="13">
        <v>100</v>
      </c>
      <c r="J60" s="13">
        <v>0</v>
      </c>
      <c r="K60" s="13">
        <f>Tabela1[[#This Row],[Nov]]+Tabela1[[#This Row],[Nov Corte]]</f>
        <v>100</v>
      </c>
      <c r="L60" s="13">
        <f>IFERROR(VLOOKUP(H60,'Banco de dados ZDA'!A:I,9,0),0)</f>
        <v>0</v>
      </c>
      <c r="M60" s="13">
        <v>0</v>
      </c>
      <c r="N60" s="13">
        <v>200</v>
      </c>
      <c r="O60" s="13">
        <f>IFERROR(VLOOKUP(Tabela1[[#This Row],[Coluna2]],'Banco de dados ZDA'!A:J,10,0),0)</f>
        <v>0</v>
      </c>
      <c r="P60" s="13">
        <v>0</v>
      </c>
      <c r="Q60" s="13">
        <v>150</v>
      </c>
      <c r="R60" s="13">
        <f>AVERAGE(Tabela1[[#This Row],[NOVEMBRO TOTAL]],Tabela1[[#This Row],[DEZEMBRO TOTAL]],Tabela1[[#This Row],[JANEIRO TOTAL]])</f>
        <v>150</v>
      </c>
      <c r="S60" s="14">
        <f>IFERROR(Tabela1[[#This Row],[MÉDIA]]/Tabela1[[#This Row],[META MARÇO FINAL]],"-")</f>
        <v>0.90909090909090906</v>
      </c>
      <c r="T60" s="15">
        <f>Tabela1[[#This Row],[MÉDIA]]+Tabela1[[#This Row],[MÉDIA]]*10%</f>
        <v>165</v>
      </c>
      <c r="U60" s="16">
        <f>VLOOKUP(Tabela1[[#This Row],[CD_ITEM]],'BD PESO UNITÁRIO'!A:F,6,0)</f>
        <v>6.1020000000000003</v>
      </c>
      <c r="V60" s="15">
        <f>Tabela1[[#This Row],[META MARÇO FINAL]]*Tabela1[[#This Row],[PESO UNITÁRIO]]</f>
        <v>1006.83</v>
      </c>
    </row>
    <row r="61" spans="1:22" x14ac:dyDescent="0.3">
      <c r="A61" s="7" t="s">
        <v>53</v>
      </c>
      <c r="B61" s="8" t="s">
        <v>21</v>
      </c>
      <c r="C61" s="8" t="s">
        <v>22</v>
      </c>
      <c r="D61" s="9" t="s">
        <v>156</v>
      </c>
      <c r="E61" s="10" t="s">
        <v>157</v>
      </c>
      <c r="F61" s="11"/>
      <c r="G61" s="12" t="s">
        <v>218</v>
      </c>
      <c r="H61" s="12" t="str">
        <f>CONCATENATE(Tabela1[[#This Row],[ZONA]],Tabela1[[#This Row],[CD_ITEM]])</f>
        <v>G00032021635</v>
      </c>
      <c r="I61" s="13">
        <v>100</v>
      </c>
      <c r="J61" s="13">
        <v>0</v>
      </c>
      <c r="K61" s="13">
        <f>Tabela1[[#This Row],[Nov]]+Tabela1[[#This Row],[Nov Corte]]</f>
        <v>100</v>
      </c>
      <c r="L61" s="13">
        <f>IFERROR(VLOOKUP(H61,'Banco de dados ZDA'!A:I,9,0),0)</f>
        <v>0</v>
      </c>
      <c r="M61" s="13">
        <v>0</v>
      </c>
      <c r="N61" s="13">
        <v>200</v>
      </c>
      <c r="O61" s="13">
        <f>IFERROR(VLOOKUP(Tabela1[[#This Row],[Coluna2]],'Banco de dados ZDA'!A:J,10,0),0)</f>
        <v>0</v>
      </c>
      <c r="P61" s="13">
        <v>0</v>
      </c>
      <c r="Q61" s="13">
        <v>150</v>
      </c>
      <c r="R61" s="13">
        <f>AVERAGE(Tabela1[[#This Row],[NOVEMBRO TOTAL]],Tabela1[[#This Row],[DEZEMBRO TOTAL]],Tabela1[[#This Row],[JANEIRO TOTAL]])</f>
        <v>150</v>
      </c>
      <c r="S61" s="14">
        <f>IFERROR(Tabela1[[#This Row],[MÉDIA]]/Tabela1[[#This Row],[META MARÇO FINAL]],"-")</f>
        <v>0.90909090909090906</v>
      </c>
      <c r="T61" s="15">
        <f>Tabela1[[#This Row],[MÉDIA]]+Tabela1[[#This Row],[MÉDIA]]*10%</f>
        <v>165</v>
      </c>
      <c r="U61" s="16">
        <f>VLOOKUP(Tabela1[[#This Row],[CD_ITEM]],'BD PESO UNITÁRIO'!A:F,6,0)</f>
        <v>5.1420000000000003</v>
      </c>
      <c r="V61" s="15">
        <f>Tabela1[[#This Row],[META MARÇO FINAL]]*Tabela1[[#This Row],[PESO UNITÁRIO]]</f>
        <v>848.43000000000006</v>
      </c>
    </row>
    <row r="62" spans="1:22" x14ac:dyDescent="0.3">
      <c r="A62" s="7" t="s">
        <v>158</v>
      </c>
      <c r="B62" s="8" t="s">
        <v>21</v>
      </c>
      <c r="C62" s="8" t="s">
        <v>96</v>
      </c>
      <c r="D62" s="9" t="s">
        <v>159</v>
      </c>
      <c r="E62" s="10" t="s">
        <v>160</v>
      </c>
      <c r="F62" s="11"/>
      <c r="G62" s="12" t="s">
        <v>218</v>
      </c>
      <c r="H62" s="12" t="str">
        <f>CONCATENATE(Tabela1[[#This Row],[ZONA]],Tabela1[[#This Row],[CD_ITEM]])</f>
        <v>G00032021647</v>
      </c>
      <c r="I62" s="13">
        <v>100</v>
      </c>
      <c r="J62" s="13">
        <v>0</v>
      </c>
      <c r="K62" s="13">
        <f>Tabela1[[#This Row],[Nov]]+Tabela1[[#This Row],[Nov Corte]]</f>
        <v>100</v>
      </c>
      <c r="L62" s="13">
        <f>IFERROR(VLOOKUP(H62,'Banco de dados ZDA'!A:I,9,0),0)</f>
        <v>0</v>
      </c>
      <c r="M62" s="13">
        <v>0</v>
      </c>
      <c r="N62" s="13">
        <v>200</v>
      </c>
      <c r="O62" s="13">
        <f>IFERROR(VLOOKUP(Tabela1[[#This Row],[Coluna2]],'Banco de dados ZDA'!A:J,10,0),0)</f>
        <v>0</v>
      </c>
      <c r="P62" s="13">
        <v>0</v>
      </c>
      <c r="Q62" s="13">
        <v>150</v>
      </c>
      <c r="R62" s="13">
        <f>AVERAGE(Tabela1[[#This Row],[NOVEMBRO TOTAL]],Tabela1[[#This Row],[DEZEMBRO TOTAL]],Tabela1[[#This Row],[JANEIRO TOTAL]])</f>
        <v>150</v>
      </c>
      <c r="S62" s="14">
        <f>IFERROR(Tabela1[[#This Row],[MÉDIA]]/Tabela1[[#This Row],[META MARÇO FINAL]],"-")</f>
        <v>0.90909090909090906</v>
      </c>
      <c r="T62" s="15">
        <f>Tabela1[[#This Row],[MÉDIA]]+Tabela1[[#This Row],[MÉDIA]]*10%</f>
        <v>165</v>
      </c>
      <c r="U62" s="16">
        <f>VLOOKUP(Tabela1[[#This Row],[CD_ITEM]],'BD PESO UNITÁRIO'!A:F,6,0)</f>
        <v>2.5099999999999998</v>
      </c>
      <c r="V62" s="15">
        <f>Tabela1[[#This Row],[META MARÇO FINAL]]*Tabela1[[#This Row],[PESO UNITÁRIO]]</f>
        <v>414.15</v>
      </c>
    </row>
    <row r="63" spans="1:22" x14ac:dyDescent="0.3">
      <c r="A63" s="7" t="s">
        <v>158</v>
      </c>
      <c r="B63" s="8" t="s">
        <v>21</v>
      </c>
      <c r="C63" s="8" t="s">
        <v>96</v>
      </c>
      <c r="D63" s="9" t="s">
        <v>161</v>
      </c>
      <c r="E63" s="10" t="s">
        <v>162</v>
      </c>
      <c r="F63" s="11"/>
      <c r="G63" s="12" t="s">
        <v>218</v>
      </c>
      <c r="H63" s="12" t="str">
        <f>CONCATENATE(Tabela1[[#This Row],[ZONA]],Tabela1[[#This Row],[CD_ITEM]])</f>
        <v>G00032021648</v>
      </c>
      <c r="I63" s="13">
        <v>100</v>
      </c>
      <c r="J63" s="13">
        <v>0</v>
      </c>
      <c r="K63" s="13">
        <f>Tabela1[[#This Row],[Nov]]+Tabela1[[#This Row],[Nov Corte]]</f>
        <v>100</v>
      </c>
      <c r="L63" s="13">
        <f>IFERROR(VLOOKUP(H63,'Banco de dados ZDA'!A:I,9,0),0)</f>
        <v>0</v>
      </c>
      <c r="M63" s="13">
        <v>0</v>
      </c>
      <c r="N63" s="13">
        <v>200</v>
      </c>
      <c r="O63" s="13">
        <f>IFERROR(VLOOKUP(Tabela1[[#This Row],[Coluna2]],'Banco de dados ZDA'!A:J,10,0),0)</f>
        <v>0</v>
      </c>
      <c r="P63" s="13">
        <v>0</v>
      </c>
      <c r="Q63" s="13">
        <v>150</v>
      </c>
      <c r="R63" s="13">
        <f>AVERAGE(Tabela1[[#This Row],[NOVEMBRO TOTAL]],Tabela1[[#This Row],[DEZEMBRO TOTAL]],Tabela1[[#This Row],[JANEIRO TOTAL]])</f>
        <v>150</v>
      </c>
      <c r="S63" s="14">
        <f>IFERROR(Tabela1[[#This Row],[MÉDIA]]/Tabela1[[#This Row],[META MARÇO FINAL]],"-")</f>
        <v>0.90909090909090906</v>
      </c>
      <c r="T63" s="15">
        <f>Tabela1[[#This Row],[MÉDIA]]+Tabela1[[#This Row],[MÉDIA]]*10%</f>
        <v>165</v>
      </c>
      <c r="U63" s="16">
        <f>VLOOKUP(Tabela1[[#This Row],[CD_ITEM]],'BD PESO UNITÁRIO'!A:F,6,0)</f>
        <v>2.5099999999999998</v>
      </c>
      <c r="V63" s="15">
        <f>Tabela1[[#This Row],[META MARÇO FINAL]]*Tabela1[[#This Row],[PESO UNITÁRIO]]</f>
        <v>414.15</v>
      </c>
    </row>
    <row r="64" spans="1:22" x14ac:dyDescent="0.3">
      <c r="A64" s="7" t="s">
        <v>66</v>
      </c>
      <c r="B64" s="8" t="s">
        <v>21</v>
      </c>
      <c r="C64" s="8" t="s">
        <v>22</v>
      </c>
      <c r="D64" s="9" t="s">
        <v>163</v>
      </c>
      <c r="E64" s="10" t="s">
        <v>164</v>
      </c>
      <c r="F64" s="11"/>
      <c r="G64" s="12" t="s">
        <v>218</v>
      </c>
      <c r="H64" s="12" t="str">
        <f>CONCATENATE(Tabela1[[#This Row],[ZONA]],Tabela1[[#This Row],[CD_ITEM]])</f>
        <v>G00032021655</v>
      </c>
      <c r="I64" s="13">
        <v>100</v>
      </c>
      <c r="J64" s="13">
        <v>0</v>
      </c>
      <c r="K64" s="13">
        <f>Tabela1[[#This Row],[Nov]]+Tabela1[[#This Row],[Nov Corte]]</f>
        <v>100</v>
      </c>
      <c r="L64" s="13">
        <f>IFERROR(VLOOKUP(H64,'Banco de dados ZDA'!A:I,9,0),0)</f>
        <v>0</v>
      </c>
      <c r="M64" s="13">
        <v>0</v>
      </c>
      <c r="N64" s="13">
        <v>200</v>
      </c>
      <c r="O64" s="13">
        <f>IFERROR(VLOOKUP(Tabela1[[#This Row],[Coluna2]],'Banco de dados ZDA'!A:J,10,0),0)</f>
        <v>0</v>
      </c>
      <c r="P64" s="13">
        <v>0</v>
      </c>
      <c r="Q64" s="13">
        <v>150</v>
      </c>
      <c r="R64" s="13">
        <f>AVERAGE(Tabela1[[#This Row],[NOVEMBRO TOTAL]],Tabela1[[#This Row],[DEZEMBRO TOTAL]],Tabela1[[#This Row],[JANEIRO TOTAL]])</f>
        <v>150</v>
      </c>
      <c r="S64" s="14">
        <f>IFERROR(Tabela1[[#This Row],[MÉDIA]]/Tabela1[[#This Row],[META MARÇO FINAL]],"-")</f>
        <v>0.90909090909090906</v>
      </c>
      <c r="T64" s="15">
        <f>Tabela1[[#This Row],[MÉDIA]]+Tabela1[[#This Row],[MÉDIA]]*10%</f>
        <v>165</v>
      </c>
      <c r="U64" s="16">
        <f>VLOOKUP(Tabela1[[#This Row],[CD_ITEM]],'BD PESO UNITÁRIO'!A:F,6,0)</f>
        <v>2.9590000000000001</v>
      </c>
      <c r="V64" s="15">
        <f>Tabela1[[#This Row],[META MARÇO FINAL]]*Tabela1[[#This Row],[PESO UNITÁRIO]]</f>
        <v>488.23500000000001</v>
      </c>
    </row>
    <row r="65" spans="1:22" x14ac:dyDescent="0.3">
      <c r="A65" s="7" t="s">
        <v>38</v>
      </c>
      <c r="B65" s="8" t="s">
        <v>21</v>
      </c>
      <c r="C65" s="8" t="s">
        <v>22</v>
      </c>
      <c r="D65" s="9" t="s">
        <v>165</v>
      </c>
      <c r="E65" s="10" t="s">
        <v>166</v>
      </c>
      <c r="F65" s="11"/>
      <c r="G65" s="12" t="s">
        <v>218</v>
      </c>
      <c r="H65" s="12" t="str">
        <f>CONCATENATE(Tabela1[[#This Row],[ZONA]],Tabela1[[#This Row],[CD_ITEM]])</f>
        <v>G00032021660</v>
      </c>
      <c r="I65" s="13">
        <v>100</v>
      </c>
      <c r="J65" s="13">
        <v>0</v>
      </c>
      <c r="K65" s="13">
        <f>Tabela1[[#This Row],[Nov]]+Tabela1[[#This Row],[Nov Corte]]</f>
        <v>100</v>
      </c>
      <c r="L65" s="13">
        <f>IFERROR(VLOOKUP(H65,'Banco de dados ZDA'!A:I,9,0),0)</f>
        <v>0</v>
      </c>
      <c r="M65" s="13">
        <v>0</v>
      </c>
      <c r="N65" s="13">
        <v>200</v>
      </c>
      <c r="O65" s="13">
        <f>IFERROR(VLOOKUP(Tabela1[[#This Row],[Coluna2]],'Banco de dados ZDA'!A:J,10,0),0)</f>
        <v>0</v>
      </c>
      <c r="P65" s="13">
        <v>0</v>
      </c>
      <c r="Q65" s="13">
        <v>150</v>
      </c>
      <c r="R65" s="13">
        <f>AVERAGE(Tabela1[[#This Row],[NOVEMBRO TOTAL]],Tabela1[[#This Row],[DEZEMBRO TOTAL]],Tabela1[[#This Row],[JANEIRO TOTAL]])</f>
        <v>150</v>
      </c>
      <c r="S65" s="14">
        <f>IFERROR(Tabela1[[#This Row],[MÉDIA]]/Tabela1[[#This Row],[META MARÇO FINAL]],"-")</f>
        <v>0.90909090909090906</v>
      </c>
      <c r="T65" s="15">
        <f>Tabela1[[#This Row],[MÉDIA]]+Tabela1[[#This Row],[MÉDIA]]*10%</f>
        <v>165</v>
      </c>
      <c r="U65" s="16">
        <f>VLOOKUP(Tabela1[[#This Row],[CD_ITEM]],'BD PESO UNITÁRIO'!A:F,6,0)</f>
        <v>8.4250000000000007</v>
      </c>
      <c r="V65" s="15">
        <f>Tabela1[[#This Row],[META MARÇO FINAL]]*Tabela1[[#This Row],[PESO UNITÁRIO]]</f>
        <v>1390.1250000000002</v>
      </c>
    </row>
    <row r="66" spans="1:22" x14ac:dyDescent="0.3">
      <c r="A66" s="7" t="s">
        <v>26</v>
      </c>
      <c r="B66" s="8" t="s">
        <v>21</v>
      </c>
      <c r="C66" s="8" t="s">
        <v>167</v>
      </c>
      <c r="D66" s="9" t="s">
        <v>168</v>
      </c>
      <c r="E66" s="10" t="s">
        <v>169</v>
      </c>
      <c r="F66" s="11"/>
      <c r="G66" s="12" t="s">
        <v>218</v>
      </c>
      <c r="H66" s="12" t="str">
        <f>CONCATENATE(Tabela1[[#This Row],[ZONA]],Tabela1[[#This Row],[CD_ITEM]])</f>
        <v>G00032021678</v>
      </c>
      <c r="I66" s="13">
        <v>100</v>
      </c>
      <c r="J66" s="13">
        <v>0</v>
      </c>
      <c r="K66" s="13">
        <f>Tabela1[[#This Row],[Nov]]+Tabela1[[#This Row],[Nov Corte]]</f>
        <v>100</v>
      </c>
      <c r="L66" s="13">
        <f>IFERROR(VLOOKUP(H66,'Banco de dados ZDA'!A:I,9,0),0)</f>
        <v>0</v>
      </c>
      <c r="M66" s="13">
        <v>0</v>
      </c>
      <c r="N66" s="13">
        <v>200</v>
      </c>
      <c r="O66" s="13">
        <f>IFERROR(VLOOKUP(Tabela1[[#This Row],[Coluna2]],'Banco de dados ZDA'!A:J,10,0),0)</f>
        <v>0</v>
      </c>
      <c r="P66" s="13">
        <v>0</v>
      </c>
      <c r="Q66" s="13">
        <v>150</v>
      </c>
      <c r="R66" s="13">
        <f>AVERAGE(Tabela1[[#This Row],[NOVEMBRO TOTAL]],Tabela1[[#This Row],[DEZEMBRO TOTAL]],Tabela1[[#This Row],[JANEIRO TOTAL]])</f>
        <v>150</v>
      </c>
      <c r="S66" s="14">
        <f>IFERROR(Tabela1[[#This Row],[MÉDIA]]/Tabela1[[#This Row],[META MARÇO FINAL]],"-")</f>
        <v>0.90909090909090906</v>
      </c>
      <c r="T66" s="15">
        <f>Tabela1[[#This Row],[MÉDIA]]+Tabela1[[#This Row],[MÉDIA]]*10%</f>
        <v>165</v>
      </c>
      <c r="U66" s="16">
        <f>VLOOKUP(Tabela1[[#This Row],[CD_ITEM]],'BD PESO UNITÁRIO'!A:F,6,0)</f>
        <v>4.734</v>
      </c>
      <c r="V66" s="15">
        <f>Tabela1[[#This Row],[META MARÇO FINAL]]*Tabela1[[#This Row],[PESO UNITÁRIO]]</f>
        <v>781.11</v>
      </c>
    </row>
    <row r="67" spans="1:22" x14ac:dyDescent="0.3">
      <c r="A67" s="7" t="s">
        <v>170</v>
      </c>
      <c r="B67" s="8" t="s">
        <v>21</v>
      </c>
      <c r="C67" s="8" t="s">
        <v>22</v>
      </c>
      <c r="D67" s="9" t="s">
        <v>171</v>
      </c>
      <c r="E67" s="10" t="s">
        <v>172</v>
      </c>
      <c r="F67" s="11"/>
      <c r="G67" s="12" t="s">
        <v>218</v>
      </c>
      <c r="H67" s="12" t="str">
        <f>CONCATENATE(Tabela1[[#This Row],[ZONA]],Tabela1[[#This Row],[CD_ITEM]])</f>
        <v>G00032070025</v>
      </c>
      <c r="I67" s="13">
        <f>IFERROR(VLOOKUP(Tabela1[[#This Row],[Coluna2]],'Banco de dados ZDA'!A:E,5,0),0)</f>
        <v>181</v>
      </c>
      <c r="J67" s="13">
        <v>0</v>
      </c>
      <c r="K67" s="13">
        <f>Tabela1[[#This Row],[Nov]]+Tabela1[[#This Row],[Nov Corte]]</f>
        <v>181</v>
      </c>
      <c r="L67" s="13">
        <f>IFERROR(VLOOKUP(H67,'Banco de dados ZDA'!A:I,9,0),0)</f>
        <v>255</v>
      </c>
      <c r="M67" s="13">
        <v>0</v>
      </c>
      <c r="N67" s="13">
        <f>Tabela1[[#This Row],[Dez]]+Tabela1[[#This Row],[Dez Corte]]</f>
        <v>255</v>
      </c>
      <c r="O67" s="13">
        <f>IFERROR(VLOOKUP(Tabela1[[#This Row],[Coluna2]],'Banco de dados ZDA'!A:J,10,0),0)</f>
        <v>514</v>
      </c>
      <c r="P67" s="13">
        <v>0</v>
      </c>
      <c r="Q67" s="13">
        <f>Tabela1[[#This Row],[Jan]]+Tabela1[[#This Row],[Jan Corte]]</f>
        <v>514</v>
      </c>
      <c r="R67" s="13">
        <f>AVERAGE(Tabela1[[#This Row],[NOVEMBRO TOTAL]],Tabela1[[#This Row],[DEZEMBRO TOTAL]],Tabela1[[#This Row],[JANEIRO TOTAL]])</f>
        <v>316.66666666666669</v>
      </c>
      <c r="S67" s="14">
        <f>IFERROR(Tabela1[[#This Row],[MÉDIA]]/Tabela1[[#This Row],[META MARÇO FINAL]],"-")</f>
        <v>0.90909090909090906</v>
      </c>
      <c r="T67" s="15">
        <f>Tabela1[[#This Row],[MÉDIA]]+Tabela1[[#This Row],[MÉDIA]]*10%</f>
        <v>348.33333333333337</v>
      </c>
      <c r="U67" s="16">
        <f>VLOOKUP(Tabela1[[#This Row],[CD_ITEM]],'BD PESO UNITÁRIO'!A:F,6,0)</f>
        <v>2.5099999999999998</v>
      </c>
      <c r="V67" s="15">
        <f>Tabela1[[#This Row],[META MARÇO FINAL]]*Tabela1[[#This Row],[PESO UNITÁRIO]]</f>
        <v>874.31666666666672</v>
      </c>
    </row>
    <row r="68" spans="1:22" x14ac:dyDescent="0.3">
      <c r="A68" s="7" t="s">
        <v>170</v>
      </c>
      <c r="B68" s="8" t="s">
        <v>21</v>
      </c>
      <c r="C68" s="8" t="s">
        <v>22</v>
      </c>
      <c r="D68" s="9" t="s">
        <v>173</v>
      </c>
      <c r="E68" s="10" t="s">
        <v>174</v>
      </c>
      <c r="F68" s="11"/>
      <c r="G68" s="12" t="s">
        <v>218</v>
      </c>
      <c r="H68" s="12" t="str">
        <f>CONCATENATE(Tabela1[[#This Row],[ZONA]],Tabela1[[#This Row],[CD_ITEM]])</f>
        <v>G00032070028</v>
      </c>
      <c r="I68" s="13">
        <f>IFERROR(VLOOKUP(Tabela1[[#This Row],[Coluna2]],'Banco de dados ZDA'!A:E,5,0),0)</f>
        <v>189</v>
      </c>
      <c r="J68" s="13">
        <v>0</v>
      </c>
      <c r="K68" s="13">
        <f>Tabela1[[#This Row],[Nov]]+Tabela1[[#This Row],[Nov Corte]]</f>
        <v>189</v>
      </c>
      <c r="L68" s="13">
        <f>IFERROR(VLOOKUP(H68,'Banco de dados ZDA'!A:I,9,0),0)</f>
        <v>312</v>
      </c>
      <c r="M68" s="13">
        <v>0</v>
      </c>
      <c r="N68" s="13">
        <f>Tabela1[[#This Row],[Dez]]+Tabela1[[#This Row],[Dez Corte]]</f>
        <v>312</v>
      </c>
      <c r="O68" s="13">
        <f>IFERROR(VLOOKUP(Tabela1[[#This Row],[Coluna2]],'Banco de dados ZDA'!A:J,10,0),0)</f>
        <v>487</v>
      </c>
      <c r="P68" s="13">
        <v>0</v>
      </c>
      <c r="Q68" s="13">
        <f>Tabela1[[#This Row],[Jan]]+Tabela1[[#This Row],[Jan Corte]]</f>
        <v>487</v>
      </c>
      <c r="R68" s="13">
        <f>AVERAGE(Tabela1[[#This Row],[NOVEMBRO TOTAL]],Tabela1[[#This Row],[DEZEMBRO TOTAL]],Tabela1[[#This Row],[JANEIRO TOTAL]])</f>
        <v>329.33333333333331</v>
      </c>
      <c r="S68" s="14">
        <f>IFERROR(Tabela1[[#This Row],[MÉDIA]]/Tabela1[[#This Row],[META MARÇO FINAL]],"-")</f>
        <v>0.90909090909090906</v>
      </c>
      <c r="T68" s="15">
        <f>Tabela1[[#This Row],[MÉDIA]]+Tabela1[[#This Row],[MÉDIA]]*10%</f>
        <v>362.26666666666665</v>
      </c>
      <c r="U68" s="16">
        <f>VLOOKUP(Tabela1[[#This Row],[CD_ITEM]],'BD PESO UNITÁRIO'!A:F,6,0)</f>
        <v>2.5099999999999998</v>
      </c>
      <c r="V68" s="15">
        <f>Tabela1[[#This Row],[META MARÇO FINAL]]*Tabela1[[#This Row],[PESO UNITÁRIO]]</f>
        <v>909.28933333333327</v>
      </c>
    </row>
    <row r="69" spans="1:22" x14ac:dyDescent="0.3">
      <c r="A69" s="7" t="s">
        <v>175</v>
      </c>
      <c r="B69" s="8" t="s">
        <v>176</v>
      </c>
      <c r="C69" s="8" t="s">
        <v>22</v>
      </c>
      <c r="D69" s="9" t="s">
        <v>177</v>
      </c>
      <c r="E69" s="10" t="s">
        <v>178</v>
      </c>
      <c r="F69" s="11"/>
      <c r="G69" s="12" t="s">
        <v>218</v>
      </c>
      <c r="H69" s="12" t="str">
        <f>CONCATENATE(Tabela1[[#This Row],[ZONA]],Tabela1[[#This Row],[CD_ITEM]])</f>
        <v>G00032D00006</v>
      </c>
      <c r="I69" s="13">
        <f>IFERROR(VLOOKUP(Tabela1[[#This Row],[Coluna2]],'Banco de dados ZDA'!A:E,5,0),0)</f>
        <v>22</v>
      </c>
      <c r="J69" s="13">
        <v>0</v>
      </c>
      <c r="K69" s="13">
        <f>Tabela1[[#This Row],[Nov]]+Tabela1[[#This Row],[Nov Corte]]</f>
        <v>22</v>
      </c>
      <c r="L69" s="13">
        <f>IFERROR(VLOOKUP(H69,'Banco de dados ZDA'!A:I,9,0),0)</f>
        <v>14</v>
      </c>
      <c r="M69" s="13">
        <v>0</v>
      </c>
      <c r="N69" s="13">
        <f>Tabela1[[#This Row],[Dez]]+Tabela1[[#This Row],[Dez Corte]]</f>
        <v>14</v>
      </c>
      <c r="O69" s="13">
        <f>IFERROR(VLOOKUP(Tabela1[[#This Row],[Coluna2]],'Banco de dados ZDA'!A:J,10,0),0)</f>
        <v>25</v>
      </c>
      <c r="P69" s="13">
        <v>0</v>
      </c>
      <c r="Q69" s="13">
        <f>Tabela1[[#This Row],[Jan]]+Tabela1[[#This Row],[Jan Corte]]</f>
        <v>25</v>
      </c>
      <c r="R69" s="13">
        <f>AVERAGE(Tabela1[[#This Row],[NOVEMBRO TOTAL]],Tabela1[[#This Row],[DEZEMBRO TOTAL]],Tabela1[[#This Row],[JANEIRO TOTAL]])</f>
        <v>20.333333333333332</v>
      </c>
      <c r="S69" s="14">
        <f>IFERROR(Tabela1[[#This Row],[MÉDIA]]/Tabela1[[#This Row],[META MARÇO FINAL]],"-")</f>
        <v>0.90909090909090906</v>
      </c>
      <c r="T69" s="15">
        <f>Tabela1[[#This Row],[MÉDIA]]+Tabela1[[#This Row],[MÉDIA]]*10%</f>
        <v>22.366666666666667</v>
      </c>
      <c r="U69" s="16">
        <f>VLOOKUP(Tabela1[[#This Row],[CD_ITEM]],'BD PESO UNITÁRIO'!A:F,6,0)</f>
        <v>1.756</v>
      </c>
      <c r="V69" s="15">
        <f>Tabela1[[#This Row],[META MARÇO FINAL]]*Tabela1[[#This Row],[PESO UNITÁRIO]]</f>
        <v>39.275866666666666</v>
      </c>
    </row>
    <row r="70" spans="1:22" x14ac:dyDescent="0.3">
      <c r="A70" s="7" t="s">
        <v>175</v>
      </c>
      <c r="B70" s="8" t="s">
        <v>176</v>
      </c>
      <c r="C70" s="8" t="s">
        <v>22</v>
      </c>
      <c r="D70" s="9" t="s">
        <v>179</v>
      </c>
      <c r="E70" s="10" t="s">
        <v>180</v>
      </c>
      <c r="F70" s="11"/>
      <c r="G70" s="12" t="s">
        <v>218</v>
      </c>
      <c r="H70" s="12" t="str">
        <f>CONCATENATE(Tabela1[[#This Row],[ZONA]],Tabela1[[#This Row],[CD_ITEM]])</f>
        <v>G00032D00009</v>
      </c>
      <c r="I70" s="13">
        <f>IFERROR(VLOOKUP(Tabela1[[#This Row],[Coluna2]],'Banco de dados ZDA'!A:E,5,0),0)</f>
        <v>38</v>
      </c>
      <c r="J70" s="13">
        <v>0</v>
      </c>
      <c r="K70" s="13">
        <f>Tabela1[[#This Row],[Nov]]+Tabela1[[#This Row],[Nov Corte]]</f>
        <v>38</v>
      </c>
      <c r="L70" s="13">
        <f>IFERROR(VLOOKUP(H70,'Banco de dados ZDA'!A:I,9,0),0)</f>
        <v>27</v>
      </c>
      <c r="M70" s="13">
        <v>0</v>
      </c>
      <c r="N70" s="13">
        <f>Tabela1[[#This Row],[Dez]]+Tabela1[[#This Row],[Dez Corte]]</f>
        <v>27</v>
      </c>
      <c r="O70" s="13">
        <f>IFERROR(VLOOKUP(Tabela1[[#This Row],[Coluna2]],'Banco de dados ZDA'!A:J,10,0),0)</f>
        <v>48</v>
      </c>
      <c r="P70" s="13">
        <v>0</v>
      </c>
      <c r="Q70" s="13">
        <f>Tabela1[[#This Row],[Jan]]+Tabela1[[#This Row],[Jan Corte]]</f>
        <v>48</v>
      </c>
      <c r="R70" s="13">
        <f>AVERAGE(Tabela1[[#This Row],[NOVEMBRO TOTAL]],Tabela1[[#This Row],[DEZEMBRO TOTAL]],Tabela1[[#This Row],[JANEIRO TOTAL]])</f>
        <v>37.666666666666664</v>
      </c>
      <c r="S70" s="14">
        <f>IFERROR(Tabela1[[#This Row],[MÉDIA]]/Tabela1[[#This Row],[META MARÇO FINAL]],"-")</f>
        <v>0.90909090909090906</v>
      </c>
      <c r="T70" s="15">
        <f>Tabela1[[#This Row],[MÉDIA]]+Tabela1[[#This Row],[MÉDIA]]*10%</f>
        <v>41.43333333333333</v>
      </c>
      <c r="U70" s="16">
        <f>VLOOKUP(Tabela1[[#This Row],[CD_ITEM]],'BD PESO UNITÁRIO'!A:F,6,0)</f>
        <v>1.756</v>
      </c>
      <c r="V70" s="15">
        <f>Tabela1[[#This Row],[META MARÇO FINAL]]*Tabela1[[#This Row],[PESO UNITÁRIO]]</f>
        <v>72.756933333333322</v>
      </c>
    </row>
    <row r="71" spans="1:22" x14ac:dyDescent="0.3">
      <c r="A71" s="7" t="s">
        <v>175</v>
      </c>
      <c r="B71" s="8" t="s">
        <v>176</v>
      </c>
      <c r="C71" s="8" t="s">
        <v>22</v>
      </c>
      <c r="D71" s="9" t="s">
        <v>181</v>
      </c>
      <c r="E71" s="10" t="s">
        <v>182</v>
      </c>
      <c r="F71" s="11"/>
      <c r="G71" s="12" t="s">
        <v>218</v>
      </c>
      <c r="H71" s="12" t="str">
        <f>CONCATENATE(Tabela1[[#This Row],[ZONA]],Tabela1[[#This Row],[CD_ITEM]])</f>
        <v>G00032D00010</v>
      </c>
      <c r="I71" s="13">
        <f>IFERROR(VLOOKUP(Tabela1[[#This Row],[Coluna2]],'Banco de dados ZDA'!A:E,5,0),0)</f>
        <v>21</v>
      </c>
      <c r="J71" s="13">
        <v>0</v>
      </c>
      <c r="K71" s="13">
        <f>Tabela1[[#This Row],[Nov]]+Tabela1[[#This Row],[Nov Corte]]</f>
        <v>21</v>
      </c>
      <c r="L71" s="13">
        <f>IFERROR(VLOOKUP(H71,'Banco de dados ZDA'!A:I,9,0),0)</f>
        <v>10</v>
      </c>
      <c r="M71" s="13">
        <v>0</v>
      </c>
      <c r="N71" s="13">
        <f>Tabela1[[#This Row],[Dez]]+Tabela1[[#This Row],[Dez Corte]]</f>
        <v>10</v>
      </c>
      <c r="O71" s="13">
        <f>IFERROR(VLOOKUP(Tabela1[[#This Row],[Coluna2]],'Banco de dados ZDA'!A:J,10,0),0)</f>
        <v>22</v>
      </c>
      <c r="P71" s="13">
        <v>0</v>
      </c>
      <c r="Q71" s="13">
        <f>Tabela1[[#This Row],[Jan]]+Tabela1[[#This Row],[Jan Corte]]</f>
        <v>22</v>
      </c>
      <c r="R71" s="13">
        <f>AVERAGE(Tabela1[[#This Row],[NOVEMBRO TOTAL]],Tabela1[[#This Row],[DEZEMBRO TOTAL]],Tabela1[[#This Row],[JANEIRO TOTAL]])</f>
        <v>17.666666666666668</v>
      </c>
      <c r="S71" s="14">
        <f>IFERROR(Tabela1[[#This Row],[MÉDIA]]/Tabela1[[#This Row],[META MARÇO FINAL]],"-")</f>
        <v>0.90909090909090917</v>
      </c>
      <c r="T71" s="15">
        <f>Tabela1[[#This Row],[MÉDIA]]+Tabela1[[#This Row],[MÉDIA]]*10%</f>
        <v>19.433333333333334</v>
      </c>
      <c r="U71" s="16">
        <f>VLOOKUP(Tabela1[[#This Row],[CD_ITEM]],'BD PESO UNITÁRIO'!A:F,6,0)</f>
        <v>1.756</v>
      </c>
      <c r="V71" s="15">
        <f>Tabela1[[#This Row],[META MARÇO FINAL]]*Tabela1[[#This Row],[PESO UNITÁRIO]]</f>
        <v>34.124933333333331</v>
      </c>
    </row>
    <row r="72" spans="1:22" x14ac:dyDescent="0.3">
      <c r="A72" s="7" t="s">
        <v>175</v>
      </c>
      <c r="B72" s="8" t="s">
        <v>176</v>
      </c>
      <c r="C72" s="8" t="s">
        <v>22</v>
      </c>
      <c r="D72" s="9" t="s">
        <v>183</v>
      </c>
      <c r="E72" s="10" t="s">
        <v>184</v>
      </c>
      <c r="F72" s="11"/>
      <c r="G72" s="12" t="s">
        <v>218</v>
      </c>
      <c r="H72" s="12" t="str">
        <f>CONCATENATE(Tabela1[[#This Row],[ZONA]],Tabela1[[#This Row],[CD_ITEM]])</f>
        <v>G00032D00011</v>
      </c>
      <c r="I72" s="13">
        <f>IFERROR(VLOOKUP(Tabela1[[#This Row],[Coluna2]],'Banco de dados ZDA'!A:E,5,0),0)</f>
        <v>11</v>
      </c>
      <c r="J72" s="13">
        <v>0</v>
      </c>
      <c r="K72" s="13">
        <f>Tabela1[[#This Row],[Nov]]+Tabela1[[#This Row],[Nov Corte]]</f>
        <v>11</v>
      </c>
      <c r="L72" s="13">
        <f>IFERROR(VLOOKUP(H72,'Banco de dados ZDA'!A:I,9,0),0)</f>
        <v>13</v>
      </c>
      <c r="M72" s="13">
        <v>0</v>
      </c>
      <c r="N72" s="13">
        <f>Tabela1[[#This Row],[Dez]]+Tabela1[[#This Row],[Dez Corte]]</f>
        <v>13</v>
      </c>
      <c r="O72" s="13">
        <f>IFERROR(VLOOKUP(Tabela1[[#This Row],[Coluna2]],'Banco de dados ZDA'!A:J,10,0),0)</f>
        <v>23</v>
      </c>
      <c r="P72" s="13">
        <v>0</v>
      </c>
      <c r="Q72" s="13">
        <f>Tabela1[[#This Row],[Jan]]+Tabela1[[#This Row],[Jan Corte]]</f>
        <v>23</v>
      </c>
      <c r="R72" s="13">
        <f>AVERAGE(Tabela1[[#This Row],[NOVEMBRO TOTAL]],Tabela1[[#This Row],[DEZEMBRO TOTAL]],Tabela1[[#This Row],[JANEIRO TOTAL]])</f>
        <v>15.666666666666666</v>
      </c>
      <c r="S72" s="14">
        <f>IFERROR(Tabela1[[#This Row],[MÉDIA]]/Tabela1[[#This Row],[META MARÇO FINAL]],"-")</f>
        <v>0.90909090909090906</v>
      </c>
      <c r="T72" s="15">
        <f>Tabela1[[#This Row],[MÉDIA]]+Tabela1[[#This Row],[MÉDIA]]*10%</f>
        <v>17.233333333333334</v>
      </c>
      <c r="U72" s="16">
        <f>VLOOKUP(Tabela1[[#This Row],[CD_ITEM]],'BD PESO UNITÁRIO'!A:F,6,0)</f>
        <v>1.756</v>
      </c>
      <c r="V72" s="15">
        <f>Tabela1[[#This Row],[META MARÇO FINAL]]*Tabela1[[#This Row],[PESO UNITÁRIO]]</f>
        <v>30.261733333333336</v>
      </c>
    </row>
    <row r="73" spans="1:22" x14ac:dyDescent="0.3">
      <c r="A73" s="7" t="s">
        <v>175</v>
      </c>
      <c r="B73" s="8" t="s">
        <v>176</v>
      </c>
      <c r="C73" s="8" t="s">
        <v>22</v>
      </c>
      <c r="D73" s="9" t="s">
        <v>185</v>
      </c>
      <c r="E73" s="10" t="s">
        <v>186</v>
      </c>
      <c r="F73" s="11"/>
      <c r="G73" s="12" t="s">
        <v>218</v>
      </c>
      <c r="H73" s="12" t="str">
        <f>CONCATENATE(Tabela1[[#This Row],[ZONA]],Tabela1[[#This Row],[CD_ITEM]])</f>
        <v>G00032D00021</v>
      </c>
      <c r="I73" s="13">
        <f>IFERROR(VLOOKUP(Tabela1[[#This Row],[Coluna2]],'Banco de dados ZDA'!A:E,5,0),0)</f>
        <v>7</v>
      </c>
      <c r="J73" s="13">
        <v>0</v>
      </c>
      <c r="K73" s="13">
        <f>Tabela1[[#This Row],[Nov]]+Tabela1[[#This Row],[Nov Corte]]</f>
        <v>7</v>
      </c>
      <c r="L73" s="13">
        <f>IFERROR(VLOOKUP(H73,'Banco de dados ZDA'!A:I,9,0),0)</f>
        <v>7</v>
      </c>
      <c r="M73" s="13">
        <v>0</v>
      </c>
      <c r="N73" s="13">
        <f>Tabela1[[#This Row],[Dez]]+Tabela1[[#This Row],[Dez Corte]]</f>
        <v>7</v>
      </c>
      <c r="O73" s="13">
        <f>IFERROR(VLOOKUP(Tabela1[[#This Row],[Coluna2]],'Banco de dados ZDA'!A:J,10,0),0)</f>
        <v>7</v>
      </c>
      <c r="P73" s="13">
        <v>0</v>
      </c>
      <c r="Q73" s="13">
        <f>Tabela1[[#This Row],[Jan]]+Tabela1[[#This Row],[Jan Corte]]</f>
        <v>7</v>
      </c>
      <c r="R73" s="13">
        <f>AVERAGE(Tabela1[[#This Row],[NOVEMBRO TOTAL]],Tabela1[[#This Row],[DEZEMBRO TOTAL]],Tabela1[[#This Row],[JANEIRO TOTAL]])</f>
        <v>7</v>
      </c>
      <c r="S73" s="14">
        <f>IFERROR(Tabela1[[#This Row],[MÉDIA]]/Tabela1[[#This Row],[META MARÇO FINAL]],"-")</f>
        <v>0.90909090909090906</v>
      </c>
      <c r="T73" s="15">
        <f>Tabela1[[#This Row],[MÉDIA]]+Tabela1[[#This Row],[MÉDIA]]*10%</f>
        <v>7.7</v>
      </c>
      <c r="U73" s="16">
        <f>VLOOKUP(Tabela1[[#This Row],[CD_ITEM]],'BD PESO UNITÁRIO'!A:F,6,0)</f>
        <v>1.756</v>
      </c>
      <c r="V73" s="15">
        <f>Tabela1[[#This Row],[META MARÇO FINAL]]*Tabela1[[#This Row],[PESO UNITÁRIO]]</f>
        <v>13.5212</v>
      </c>
    </row>
    <row r="74" spans="1:22" x14ac:dyDescent="0.3">
      <c r="A74" s="7" t="s">
        <v>175</v>
      </c>
      <c r="B74" s="8" t="s">
        <v>176</v>
      </c>
      <c r="C74" s="8" t="s">
        <v>22</v>
      </c>
      <c r="D74" s="9" t="s">
        <v>187</v>
      </c>
      <c r="E74" s="10" t="s">
        <v>188</v>
      </c>
      <c r="F74" s="11"/>
      <c r="G74" s="12" t="s">
        <v>218</v>
      </c>
      <c r="H74" s="12" t="str">
        <f>CONCATENATE(Tabela1[[#This Row],[ZONA]],Tabela1[[#This Row],[CD_ITEM]])</f>
        <v>G00032D00022</v>
      </c>
      <c r="I74" s="13">
        <f>IFERROR(VLOOKUP(Tabela1[[#This Row],[Coluna2]],'Banco de dados ZDA'!A:E,5,0),0)</f>
        <v>7</v>
      </c>
      <c r="J74" s="13">
        <v>0</v>
      </c>
      <c r="K74" s="13">
        <f>Tabela1[[#This Row],[Nov]]+Tabela1[[#This Row],[Nov Corte]]</f>
        <v>7</v>
      </c>
      <c r="L74" s="13">
        <f>IFERROR(VLOOKUP(H74,'Banco de dados ZDA'!A:I,9,0),0)</f>
        <v>5</v>
      </c>
      <c r="M74" s="13">
        <v>0</v>
      </c>
      <c r="N74" s="13">
        <f>Tabela1[[#This Row],[Dez]]+Tabela1[[#This Row],[Dez Corte]]</f>
        <v>5</v>
      </c>
      <c r="O74" s="13">
        <f>IFERROR(VLOOKUP(Tabela1[[#This Row],[Coluna2]],'Banco de dados ZDA'!A:J,10,0),0)</f>
        <v>4</v>
      </c>
      <c r="P74" s="13">
        <v>0</v>
      </c>
      <c r="Q74" s="13">
        <f>Tabela1[[#This Row],[Jan]]+Tabela1[[#This Row],[Jan Corte]]</f>
        <v>4</v>
      </c>
      <c r="R74" s="13">
        <f>AVERAGE(Tabela1[[#This Row],[NOVEMBRO TOTAL]],Tabela1[[#This Row],[DEZEMBRO TOTAL]],Tabela1[[#This Row],[JANEIRO TOTAL]])</f>
        <v>5.333333333333333</v>
      </c>
      <c r="S74" s="14">
        <f>IFERROR(Tabela1[[#This Row],[MÉDIA]]/Tabela1[[#This Row],[META MARÇO FINAL]],"-")</f>
        <v>0.90909090909090906</v>
      </c>
      <c r="T74" s="15">
        <f>Tabela1[[#This Row],[MÉDIA]]+Tabela1[[#This Row],[MÉDIA]]*10%</f>
        <v>5.8666666666666663</v>
      </c>
      <c r="U74" s="16">
        <f>VLOOKUP(Tabela1[[#This Row],[CD_ITEM]],'BD PESO UNITÁRIO'!A:F,6,0)</f>
        <v>1.756</v>
      </c>
      <c r="V74" s="15">
        <f>Tabela1[[#This Row],[META MARÇO FINAL]]*Tabela1[[#This Row],[PESO UNITÁRIO]]</f>
        <v>10.301866666666665</v>
      </c>
    </row>
    <row r="75" spans="1:22" x14ac:dyDescent="0.3">
      <c r="A75" s="7" t="s">
        <v>175</v>
      </c>
      <c r="B75" s="8" t="s">
        <v>176</v>
      </c>
      <c r="C75" s="8" t="s">
        <v>22</v>
      </c>
      <c r="D75" s="9" t="s">
        <v>189</v>
      </c>
      <c r="E75" s="10" t="s">
        <v>190</v>
      </c>
      <c r="F75" s="11"/>
      <c r="G75" s="12" t="s">
        <v>218</v>
      </c>
      <c r="H75" s="12" t="str">
        <f>CONCATENATE(Tabela1[[#This Row],[ZONA]],Tabela1[[#This Row],[CD_ITEM]])</f>
        <v>G00032D00023</v>
      </c>
      <c r="I75" s="13">
        <f>IFERROR(VLOOKUP(Tabela1[[#This Row],[Coluna2]],'Banco de dados ZDA'!A:E,5,0),0)</f>
        <v>9</v>
      </c>
      <c r="J75" s="13">
        <v>0</v>
      </c>
      <c r="K75" s="13">
        <f>Tabela1[[#This Row],[Nov]]+Tabela1[[#This Row],[Nov Corte]]</f>
        <v>9</v>
      </c>
      <c r="L75" s="13">
        <f>IFERROR(VLOOKUP(H75,'Banco de dados ZDA'!A:I,9,0),0)</f>
        <v>3</v>
      </c>
      <c r="M75" s="13">
        <v>0</v>
      </c>
      <c r="N75" s="13">
        <f>Tabela1[[#This Row],[Dez]]+Tabela1[[#This Row],[Dez Corte]]</f>
        <v>3</v>
      </c>
      <c r="O75" s="13">
        <f>IFERROR(VLOOKUP(Tabela1[[#This Row],[Coluna2]],'Banco de dados ZDA'!A:J,10,0),0)</f>
        <v>9</v>
      </c>
      <c r="P75" s="13">
        <v>0</v>
      </c>
      <c r="Q75" s="13">
        <f>Tabela1[[#This Row],[Jan]]+Tabela1[[#This Row],[Jan Corte]]</f>
        <v>9</v>
      </c>
      <c r="R75" s="13">
        <f>AVERAGE(Tabela1[[#This Row],[NOVEMBRO TOTAL]],Tabela1[[#This Row],[DEZEMBRO TOTAL]],Tabela1[[#This Row],[JANEIRO TOTAL]])</f>
        <v>7</v>
      </c>
      <c r="S75" s="14">
        <f>IFERROR(Tabela1[[#This Row],[MÉDIA]]/Tabela1[[#This Row],[META MARÇO FINAL]],"-")</f>
        <v>0.90909090909090906</v>
      </c>
      <c r="T75" s="15">
        <f>Tabela1[[#This Row],[MÉDIA]]+Tabela1[[#This Row],[MÉDIA]]*10%</f>
        <v>7.7</v>
      </c>
      <c r="U75" s="16">
        <f>VLOOKUP(Tabela1[[#This Row],[CD_ITEM]],'BD PESO UNITÁRIO'!A:F,6,0)</f>
        <v>1.756</v>
      </c>
      <c r="V75" s="15">
        <f>Tabela1[[#This Row],[META MARÇO FINAL]]*Tabela1[[#This Row],[PESO UNITÁRIO]]</f>
        <v>13.5212</v>
      </c>
    </row>
    <row r="76" spans="1:22" x14ac:dyDescent="0.3">
      <c r="A76" s="7" t="s">
        <v>175</v>
      </c>
      <c r="B76" s="8" t="s">
        <v>176</v>
      </c>
      <c r="C76" s="8" t="s">
        <v>22</v>
      </c>
      <c r="D76" s="9" t="s">
        <v>191</v>
      </c>
      <c r="E76" s="10" t="s">
        <v>192</v>
      </c>
      <c r="F76" s="11"/>
      <c r="G76" s="12" t="s">
        <v>218</v>
      </c>
      <c r="H76" s="12" t="str">
        <f>CONCATENATE(Tabela1[[#This Row],[ZONA]],Tabela1[[#This Row],[CD_ITEM]])</f>
        <v>G00032D00024</v>
      </c>
      <c r="I76" s="13">
        <f>IFERROR(VLOOKUP(Tabela1[[#This Row],[Coluna2]],'Banco de dados ZDA'!A:E,5,0),0)</f>
        <v>12</v>
      </c>
      <c r="J76" s="13">
        <v>0</v>
      </c>
      <c r="K76" s="13">
        <f>Tabela1[[#This Row],[Nov]]+Tabela1[[#This Row],[Nov Corte]]</f>
        <v>12</v>
      </c>
      <c r="L76" s="13">
        <f>IFERROR(VLOOKUP(H76,'Banco de dados ZDA'!A:I,9,0),0)</f>
        <v>6</v>
      </c>
      <c r="M76" s="13">
        <v>0</v>
      </c>
      <c r="N76" s="13">
        <f>Tabela1[[#This Row],[Dez]]+Tabela1[[#This Row],[Dez Corte]]</f>
        <v>6</v>
      </c>
      <c r="O76" s="13">
        <f>IFERROR(VLOOKUP(Tabela1[[#This Row],[Coluna2]],'Banco de dados ZDA'!A:J,10,0),0)</f>
        <v>6</v>
      </c>
      <c r="P76" s="13">
        <v>0</v>
      </c>
      <c r="Q76" s="13">
        <f>Tabela1[[#This Row],[Jan]]+Tabela1[[#This Row],[Jan Corte]]</f>
        <v>6</v>
      </c>
      <c r="R76" s="13">
        <f>AVERAGE(Tabela1[[#This Row],[NOVEMBRO TOTAL]],Tabela1[[#This Row],[DEZEMBRO TOTAL]],Tabela1[[#This Row],[JANEIRO TOTAL]])</f>
        <v>8</v>
      </c>
      <c r="S76" s="14">
        <f>IFERROR(Tabela1[[#This Row],[MÉDIA]]/Tabela1[[#This Row],[META MARÇO FINAL]],"-")</f>
        <v>0.90909090909090906</v>
      </c>
      <c r="T76" s="15">
        <f>Tabela1[[#This Row],[MÉDIA]]+Tabela1[[#This Row],[MÉDIA]]*10%</f>
        <v>8.8000000000000007</v>
      </c>
      <c r="U76" s="16">
        <f>VLOOKUP(Tabela1[[#This Row],[CD_ITEM]],'BD PESO UNITÁRIO'!A:F,6,0)</f>
        <v>1.756</v>
      </c>
      <c r="V76" s="15">
        <f>Tabela1[[#This Row],[META MARÇO FINAL]]*Tabela1[[#This Row],[PESO UNITÁRIO]]</f>
        <v>15.452800000000002</v>
      </c>
    </row>
    <row r="77" spans="1:22" x14ac:dyDescent="0.3">
      <c r="A77" s="7" t="s">
        <v>193</v>
      </c>
      <c r="B77" s="8" t="s">
        <v>176</v>
      </c>
      <c r="C77" s="8" t="s">
        <v>22</v>
      </c>
      <c r="D77" s="9" t="s">
        <v>194</v>
      </c>
      <c r="E77" s="10" t="s">
        <v>195</v>
      </c>
      <c r="F77" s="11"/>
      <c r="G77" s="12" t="s">
        <v>219</v>
      </c>
      <c r="H77" s="12" t="str">
        <f>CONCATENATE(Tabela1[[#This Row],[ZONA]],Tabela1[[#This Row],[CD_ITEM]])</f>
        <v>G00034D00025</v>
      </c>
      <c r="I77" s="13">
        <f>IFERROR(VLOOKUP(Tabela1[[#This Row],[Coluna2]],'Banco de dados ZDA'!A:E,5,0),0)</f>
        <v>27</v>
      </c>
      <c r="J77" s="13">
        <v>0</v>
      </c>
      <c r="K77" s="13">
        <f>Tabela1[[#This Row],[Nov]]+Tabela1[[#This Row],[Nov Corte]]</f>
        <v>27</v>
      </c>
      <c r="L77" s="13">
        <f>IFERROR(VLOOKUP(H77,'Banco de dados ZDA'!A:I,9,0),0)</f>
        <v>14</v>
      </c>
      <c r="M77" s="13">
        <v>0</v>
      </c>
      <c r="N77" s="13">
        <f>Tabela1[[#This Row],[Dez]]+Tabela1[[#This Row],[Dez Corte]]</f>
        <v>14</v>
      </c>
      <c r="O77" s="13">
        <f>IFERROR(VLOOKUP(Tabela1[[#This Row],[Coluna2]],'Banco de dados ZDA'!A:J,10,0),0)</f>
        <v>67</v>
      </c>
      <c r="P77" s="13">
        <v>0</v>
      </c>
      <c r="Q77" s="13">
        <f>Tabela1[[#This Row],[Jan]]+Tabela1[[#This Row],[Jan Corte]]</f>
        <v>67</v>
      </c>
      <c r="R77" s="13">
        <f>AVERAGE(Tabela1[[#This Row],[NOVEMBRO TOTAL]],Tabela1[[#This Row],[DEZEMBRO TOTAL]],Tabela1[[#This Row],[JANEIRO TOTAL]])</f>
        <v>36</v>
      </c>
      <c r="S77" s="14">
        <f>IFERROR(Tabela1[[#This Row],[MÉDIA]]/Tabela1[[#This Row],[META MARÇO FINAL]],"-")</f>
        <v>0.90909090909090906</v>
      </c>
      <c r="T77" s="15">
        <f>Tabela1[[#This Row],[MÉDIA]]+Tabela1[[#This Row],[MÉDIA]]*10%</f>
        <v>39.6</v>
      </c>
      <c r="U77" s="16">
        <f>VLOOKUP(Tabela1[[#This Row],[CD_ITEM]],'BD PESO UNITÁRIO'!A:F,6,0)</f>
        <v>2.3250000000000002</v>
      </c>
      <c r="V77" s="15">
        <f>Tabela1[[#This Row],[META MARÇO FINAL]]*Tabela1[[#This Row],[PESO UNITÁRIO]]</f>
        <v>92.070000000000007</v>
      </c>
    </row>
    <row r="78" spans="1:22" x14ac:dyDescent="0.3">
      <c r="A78" s="7" t="s">
        <v>193</v>
      </c>
      <c r="B78" s="8" t="s">
        <v>176</v>
      </c>
      <c r="C78" s="8" t="s">
        <v>22</v>
      </c>
      <c r="D78" s="9" t="s">
        <v>196</v>
      </c>
      <c r="E78" s="10" t="s">
        <v>197</v>
      </c>
      <c r="F78" s="11"/>
      <c r="G78" s="12" t="s">
        <v>219</v>
      </c>
      <c r="H78" s="12" t="str">
        <f>CONCATENATE(Tabela1[[#This Row],[ZONA]],Tabela1[[#This Row],[CD_ITEM]])</f>
        <v>G00034D00026</v>
      </c>
      <c r="I78" s="13">
        <f>IFERROR(VLOOKUP(Tabela1[[#This Row],[Coluna2]],'Banco de dados ZDA'!A:E,5,0),0)</f>
        <v>58</v>
      </c>
      <c r="J78" s="13">
        <v>0</v>
      </c>
      <c r="K78" s="13">
        <f>Tabela1[[#This Row],[Nov]]+Tabela1[[#This Row],[Nov Corte]]</f>
        <v>58</v>
      </c>
      <c r="L78" s="13">
        <f>IFERROR(VLOOKUP(H78,'Banco de dados ZDA'!A:I,9,0),0)</f>
        <v>14</v>
      </c>
      <c r="M78" s="13">
        <v>0</v>
      </c>
      <c r="N78" s="13">
        <f>Tabela1[[#This Row],[Dez]]+Tabela1[[#This Row],[Dez Corte]]</f>
        <v>14</v>
      </c>
      <c r="O78" s="13">
        <f>IFERROR(VLOOKUP(Tabela1[[#This Row],[Coluna2]],'Banco de dados ZDA'!A:J,10,0),0)</f>
        <v>71</v>
      </c>
      <c r="P78" s="13">
        <v>0</v>
      </c>
      <c r="Q78" s="13">
        <f>Tabela1[[#This Row],[Jan]]+Tabela1[[#This Row],[Jan Corte]]</f>
        <v>71</v>
      </c>
      <c r="R78" s="13">
        <f>AVERAGE(Tabela1[[#This Row],[NOVEMBRO TOTAL]],Tabela1[[#This Row],[DEZEMBRO TOTAL]],Tabela1[[#This Row],[JANEIRO TOTAL]])</f>
        <v>47.666666666666664</v>
      </c>
      <c r="S78" s="19">
        <f>IFERROR(Tabela1[[#This Row],[MÉDIA]]/Tabela1[[#This Row],[META MARÇO FINAL]],"-")</f>
        <v>0.90909090909090906</v>
      </c>
      <c r="T78" s="15">
        <f>Tabela1[[#This Row],[MÉDIA]]+Tabela1[[#This Row],[MÉDIA]]*10%</f>
        <v>52.43333333333333</v>
      </c>
      <c r="U78" s="16">
        <f>VLOOKUP(Tabela1[[#This Row],[CD_ITEM]],'BD PESO UNITÁRIO'!A:F,6,0)</f>
        <v>4.29</v>
      </c>
      <c r="V78" s="15">
        <f>Tabela1[[#This Row],[META MARÇO FINAL]]*Tabela1[[#This Row],[PESO UNITÁRIO]]</f>
        <v>224.93899999999999</v>
      </c>
    </row>
    <row r="79" spans="1:22" x14ac:dyDescent="0.3">
      <c r="A79" s="7" t="s">
        <v>198</v>
      </c>
      <c r="B79" s="8" t="s">
        <v>176</v>
      </c>
      <c r="C79" s="8" t="s">
        <v>22</v>
      </c>
      <c r="D79" s="9" t="s">
        <v>199</v>
      </c>
      <c r="E79" s="10" t="s">
        <v>200</v>
      </c>
      <c r="F79" s="11"/>
      <c r="G79" s="12" t="s">
        <v>219</v>
      </c>
      <c r="H79" s="12" t="str">
        <f>CONCATENATE(Tabela1[[#This Row],[ZONA]],Tabela1[[#This Row],[CD_ITEM]])</f>
        <v>G00034D00132</v>
      </c>
      <c r="I79" s="13">
        <f>IFERROR(VLOOKUP(Tabela1[[#This Row],[Coluna2]],'Banco de dados ZDA'!A:E,5,0),0)</f>
        <v>16</v>
      </c>
      <c r="J79" s="13">
        <v>0</v>
      </c>
      <c r="K79" s="13">
        <f>Tabela1[[#This Row],[Nov]]+Tabela1[[#This Row],[Nov Corte]]</f>
        <v>16</v>
      </c>
      <c r="L79" s="13">
        <f>IFERROR(VLOOKUP(H79,'Banco de dados ZDA'!A:I,9,0),0)</f>
        <v>13</v>
      </c>
      <c r="M79" s="13">
        <v>0</v>
      </c>
      <c r="N79" s="13">
        <f>Tabela1[[#This Row],[Dez]]+Tabela1[[#This Row],[Dez Corte]]</f>
        <v>13</v>
      </c>
      <c r="O79" s="13">
        <f>IFERROR(VLOOKUP(Tabela1[[#This Row],[Coluna2]],'Banco de dados ZDA'!A:J,10,0),0)</f>
        <v>27</v>
      </c>
      <c r="P79" s="13">
        <v>0</v>
      </c>
      <c r="Q79" s="13">
        <f>Tabela1[[#This Row],[Jan]]+Tabela1[[#This Row],[Jan Corte]]</f>
        <v>27</v>
      </c>
      <c r="R79" s="13">
        <f>AVERAGE(Tabela1[[#This Row],[NOVEMBRO TOTAL]],Tabela1[[#This Row],[DEZEMBRO TOTAL]],Tabela1[[#This Row],[JANEIRO TOTAL]])</f>
        <v>18.666666666666668</v>
      </c>
      <c r="S79" s="19">
        <f>IFERROR(Tabela1[[#This Row],[MÉDIA]]/Tabela1[[#This Row],[META MARÇO FINAL]],"-")</f>
        <v>0.90909090909090906</v>
      </c>
      <c r="T79" s="15">
        <f>Tabela1[[#This Row],[MÉDIA]]+Tabela1[[#This Row],[MÉDIA]]*10%</f>
        <v>20.533333333333335</v>
      </c>
      <c r="U79" s="16">
        <f>VLOOKUP(Tabela1[[#This Row],[CD_ITEM]],'BD PESO UNITÁRIO'!A:F,6,0)</f>
        <v>5.19</v>
      </c>
      <c r="V79" s="15">
        <f>Tabela1[[#This Row],[META MARÇO FINAL]]*Tabela1[[#This Row],[PESO UNITÁRIO]]</f>
        <v>106.56800000000001</v>
      </c>
    </row>
    <row r="80" spans="1:22" x14ac:dyDescent="0.3">
      <c r="A80" s="7" t="s">
        <v>198</v>
      </c>
      <c r="B80" s="8" t="s">
        <v>176</v>
      </c>
      <c r="C80" s="8" t="s">
        <v>22</v>
      </c>
      <c r="D80" s="9" t="s">
        <v>201</v>
      </c>
      <c r="E80" s="10" t="s">
        <v>202</v>
      </c>
      <c r="F80" s="11"/>
      <c r="G80" s="12" t="s">
        <v>219</v>
      </c>
      <c r="H80" s="12" t="str">
        <f>CONCATENATE(Tabela1[[#This Row],[ZONA]],Tabela1[[#This Row],[CD_ITEM]])</f>
        <v>G00034D00134</v>
      </c>
      <c r="I80" s="13">
        <f>IFERROR(VLOOKUP(Tabela1[[#This Row],[Coluna2]],'Banco de dados ZDA'!A:E,5,0),0)</f>
        <v>5</v>
      </c>
      <c r="J80" s="13">
        <v>0</v>
      </c>
      <c r="K80" s="13">
        <f>Tabela1[[#This Row],[Nov]]+Tabela1[[#This Row],[Nov Corte]]</f>
        <v>5</v>
      </c>
      <c r="L80" s="13">
        <f>IFERROR(VLOOKUP(H80,'Banco de dados ZDA'!A:I,9,0),0)</f>
        <v>18</v>
      </c>
      <c r="M80" s="13">
        <v>0</v>
      </c>
      <c r="N80" s="13">
        <f>Tabela1[[#This Row],[Dez]]+Tabela1[[#This Row],[Dez Corte]]</f>
        <v>18</v>
      </c>
      <c r="O80" s="13">
        <f>IFERROR(VLOOKUP(Tabela1[[#This Row],[Coluna2]],'Banco de dados ZDA'!A:J,10,0),0)</f>
        <v>28</v>
      </c>
      <c r="P80" s="13">
        <v>0</v>
      </c>
      <c r="Q80" s="13">
        <f>Tabela1[[#This Row],[Jan]]+Tabela1[[#This Row],[Jan Corte]]</f>
        <v>28</v>
      </c>
      <c r="R80" s="13">
        <f>AVERAGE(Tabela1[[#This Row],[NOVEMBRO TOTAL]],Tabela1[[#This Row],[DEZEMBRO TOTAL]],Tabela1[[#This Row],[JANEIRO TOTAL]])</f>
        <v>17</v>
      </c>
      <c r="S80" s="20">
        <f>IFERROR(Tabela1[[#This Row],[MÉDIA]]/Tabela1[[#This Row],[META MARÇO FINAL]],"-")</f>
        <v>0.90909090909090917</v>
      </c>
      <c r="T80" s="15">
        <f>Tabela1[[#This Row],[MÉDIA]]+Tabela1[[#This Row],[MÉDIA]]*10%</f>
        <v>18.7</v>
      </c>
      <c r="U80" s="16">
        <f>VLOOKUP(Tabela1[[#This Row],[CD_ITEM]],'BD PESO UNITÁRIO'!A:F,6,0)</f>
        <v>5.19</v>
      </c>
      <c r="V80" s="15">
        <f>Tabela1[[#This Row],[META MARÇO FINAL]]*Tabela1[[#This Row],[PESO UNITÁRIO]]</f>
        <v>97.052999999999997</v>
      </c>
    </row>
    <row r="81" spans="1:22" x14ac:dyDescent="0.3">
      <c r="A81" s="7" t="s">
        <v>198</v>
      </c>
      <c r="B81" s="8" t="s">
        <v>176</v>
      </c>
      <c r="C81" s="8" t="s">
        <v>22</v>
      </c>
      <c r="D81" s="9" t="s">
        <v>203</v>
      </c>
      <c r="E81" s="10" t="s">
        <v>204</v>
      </c>
      <c r="F81" s="11"/>
      <c r="G81" s="12" t="s">
        <v>219</v>
      </c>
      <c r="H81" s="12" t="str">
        <f>CONCATENATE(Tabela1[[#This Row],[ZONA]],Tabela1[[#This Row],[CD_ITEM]])</f>
        <v>G00034D00136</v>
      </c>
      <c r="I81" s="13">
        <v>100</v>
      </c>
      <c r="J81" s="13">
        <v>0</v>
      </c>
      <c r="K81" s="13">
        <f>Tabela1[[#This Row],[Nov]]+Tabela1[[#This Row],[Nov Corte]]</f>
        <v>100</v>
      </c>
      <c r="L81" s="13">
        <f>IFERROR(VLOOKUP(H81,'Banco de dados ZDA'!A:I,9,0),0)</f>
        <v>3</v>
      </c>
      <c r="M81" s="13">
        <v>0</v>
      </c>
      <c r="N81" s="13">
        <v>200</v>
      </c>
      <c r="O81" s="13">
        <f>IFERROR(VLOOKUP(Tabela1[[#This Row],[Coluna2]],'Banco de dados ZDA'!A:J,10,0),0)</f>
        <v>11</v>
      </c>
      <c r="P81" s="13">
        <v>0</v>
      </c>
      <c r="Q81" s="13">
        <v>150</v>
      </c>
      <c r="R81" s="13">
        <f>AVERAGE(Tabela1[[#This Row],[NOVEMBRO TOTAL]],Tabela1[[#This Row],[DEZEMBRO TOTAL]],Tabela1[[#This Row],[JANEIRO TOTAL]])</f>
        <v>150</v>
      </c>
      <c r="S81" s="21">
        <f>IFERROR(Tabela1[[#This Row],[MÉDIA]]/Tabela1[[#This Row],[META MARÇO FINAL]],"-")</f>
        <v>0.90909090909090906</v>
      </c>
      <c r="T81" s="15">
        <f>Tabela1[[#This Row],[MÉDIA]]+Tabela1[[#This Row],[MÉDIA]]*10%</f>
        <v>165</v>
      </c>
      <c r="U81" s="16">
        <f>VLOOKUP(Tabela1[[#This Row],[CD_ITEM]],'BD PESO UNITÁRIO'!A:F,6,0)</f>
        <v>5.19</v>
      </c>
      <c r="V81" s="15">
        <f>Tabela1[[#This Row],[META MARÇO FINAL]]*Tabela1[[#This Row],[PESO UNITÁRIO]]</f>
        <v>856.35</v>
      </c>
    </row>
    <row r="82" spans="1:22" x14ac:dyDescent="0.3">
      <c r="A82" s="7" t="s">
        <v>205</v>
      </c>
      <c r="B82" s="8" t="s">
        <v>32</v>
      </c>
      <c r="C82" s="8" t="s">
        <v>96</v>
      </c>
      <c r="D82" s="9" t="s">
        <v>206</v>
      </c>
      <c r="E82" s="10" t="s">
        <v>207</v>
      </c>
      <c r="F82" s="11"/>
      <c r="G82" s="12" t="s">
        <v>219</v>
      </c>
      <c r="H82" s="12" t="str">
        <f>CONCATENATE(Tabela1[[#This Row],[ZONA]],Tabela1[[#This Row],[CD_ITEM]])</f>
        <v>G00034021649</v>
      </c>
      <c r="I82" s="13">
        <v>100</v>
      </c>
      <c r="J82" s="13">
        <v>0</v>
      </c>
      <c r="K82" s="13">
        <f>Tabela1[[#This Row],[Nov]]+Tabela1[[#This Row],[Nov Corte]]</f>
        <v>100</v>
      </c>
      <c r="L82" s="13">
        <f>IFERROR(VLOOKUP(H82,'Banco de dados ZDA'!A:I,9,0),0)</f>
        <v>0</v>
      </c>
      <c r="M82" s="13">
        <v>0</v>
      </c>
      <c r="N82" s="13">
        <v>200</v>
      </c>
      <c r="O82" s="13">
        <f>IFERROR(VLOOKUP(Tabela1[[#This Row],[Coluna2]],'Banco de dados ZDA'!A:J,10,0),0)</f>
        <v>0</v>
      </c>
      <c r="P82" s="13">
        <v>0</v>
      </c>
      <c r="Q82" s="13">
        <v>150</v>
      </c>
      <c r="R82" s="13">
        <f>AVERAGE(Tabela1[[#This Row],[NOVEMBRO TOTAL]],Tabela1[[#This Row],[DEZEMBRO TOTAL]],Tabela1[[#This Row],[JANEIRO TOTAL]])</f>
        <v>150</v>
      </c>
      <c r="S82" s="20">
        <f>IFERROR(Tabela1[[#This Row],[MÉDIA]]/Tabela1[[#This Row],[META MARÇO FINAL]],"-")</f>
        <v>0.90909090909090906</v>
      </c>
      <c r="T82" s="15">
        <f>Tabela1[[#This Row],[MÉDIA]]+Tabela1[[#This Row],[MÉDIA]]*10%</f>
        <v>165</v>
      </c>
      <c r="U82" s="16">
        <f>VLOOKUP(Tabela1[[#This Row],[CD_ITEM]],'BD PESO UNITÁRIO'!A:F,6,0)</f>
        <v>10.680999999999999</v>
      </c>
      <c r="V82" s="15">
        <f>Tabela1[[#This Row],[META MARÇO FINAL]]*Tabela1[[#This Row],[PESO UNITÁRIO]]</f>
        <v>1762.3649999999998</v>
      </c>
    </row>
    <row r="83" spans="1:22" x14ac:dyDescent="0.3">
      <c r="A83" s="7" t="s">
        <v>205</v>
      </c>
      <c r="B83" s="8" t="s">
        <v>32</v>
      </c>
      <c r="C83" s="8" t="s">
        <v>96</v>
      </c>
      <c r="D83" s="9" t="s">
        <v>208</v>
      </c>
      <c r="E83" s="10" t="s">
        <v>209</v>
      </c>
      <c r="F83" s="11"/>
      <c r="G83" s="12" t="s">
        <v>219</v>
      </c>
      <c r="H83" s="12" t="str">
        <f>CONCATENATE(Tabela1[[#This Row],[ZONA]],Tabela1[[#This Row],[CD_ITEM]])</f>
        <v>G00034021651</v>
      </c>
      <c r="I83" s="13">
        <v>100</v>
      </c>
      <c r="J83" s="13">
        <v>0</v>
      </c>
      <c r="K83" s="13">
        <f>Tabela1[[#This Row],[Nov]]+Tabela1[[#This Row],[Nov Corte]]</f>
        <v>100</v>
      </c>
      <c r="L83" s="13">
        <f>IFERROR(VLOOKUP(H83,'Banco de dados ZDA'!A:I,9,0),0)</f>
        <v>0</v>
      </c>
      <c r="M83" s="13">
        <v>0</v>
      </c>
      <c r="N83" s="13">
        <v>200</v>
      </c>
      <c r="O83" s="13">
        <f>IFERROR(VLOOKUP(Tabela1[[#This Row],[Coluna2]],'Banco de dados ZDA'!A:J,10,0),0)</f>
        <v>0</v>
      </c>
      <c r="P83" s="13">
        <v>0</v>
      </c>
      <c r="Q83" s="13">
        <v>150</v>
      </c>
      <c r="R83" s="13">
        <f>AVERAGE(Tabela1[[#This Row],[NOVEMBRO TOTAL]],Tabela1[[#This Row],[DEZEMBRO TOTAL]],Tabela1[[#This Row],[JANEIRO TOTAL]])</f>
        <v>150</v>
      </c>
      <c r="S83" s="20">
        <f>IFERROR(Tabela1[[#This Row],[MÉDIA]]/Tabela1[[#This Row],[META MARÇO FINAL]],"-")</f>
        <v>0.90909090909090906</v>
      </c>
      <c r="T83" s="15">
        <f>Tabela1[[#This Row],[MÉDIA]]+Tabela1[[#This Row],[MÉDIA]]*10%</f>
        <v>165</v>
      </c>
      <c r="U83" s="16">
        <f>VLOOKUP(Tabela1[[#This Row],[CD_ITEM]],'BD PESO UNITÁRIO'!A:F,6,0)</f>
        <v>10.680999999999999</v>
      </c>
      <c r="V83" s="15">
        <f>Tabela1[[#This Row],[META MARÇO FINAL]]*Tabela1[[#This Row],[PESO UNITÁRIO]]</f>
        <v>1762.3649999999998</v>
      </c>
    </row>
    <row r="84" spans="1:22" x14ac:dyDescent="0.3">
      <c r="A84" s="7" t="s">
        <v>205</v>
      </c>
      <c r="B84" s="8" t="s">
        <v>32</v>
      </c>
      <c r="C84" s="8" t="s">
        <v>96</v>
      </c>
      <c r="D84" s="9" t="s">
        <v>210</v>
      </c>
      <c r="E84" s="10" t="s">
        <v>211</v>
      </c>
      <c r="F84" s="11"/>
      <c r="G84" s="12" t="s">
        <v>219</v>
      </c>
      <c r="H84" s="12" t="str">
        <f>CONCATENATE(Tabela1[[#This Row],[ZONA]],Tabela1[[#This Row],[CD_ITEM]])</f>
        <v>G00034021652</v>
      </c>
      <c r="I84" s="13">
        <v>100</v>
      </c>
      <c r="J84" s="13">
        <v>0</v>
      </c>
      <c r="K84" s="13">
        <f>Tabela1[[#This Row],[Nov]]+Tabela1[[#This Row],[Nov Corte]]</f>
        <v>100</v>
      </c>
      <c r="L84" s="13">
        <f>IFERROR(VLOOKUP(H84,'Banco de dados ZDA'!A:I,9,0),0)</f>
        <v>0</v>
      </c>
      <c r="M84" s="13">
        <v>0</v>
      </c>
      <c r="N84" s="13">
        <v>200</v>
      </c>
      <c r="O84" s="13">
        <f>IFERROR(VLOOKUP(Tabela1[[#This Row],[Coluna2]],'Banco de dados ZDA'!A:J,10,0),0)</f>
        <v>0</v>
      </c>
      <c r="P84" s="13">
        <v>0</v>
      </c>
      <c r="Q84" s="13">
        <v>150</v>
      </c>
      <c r="R84" s="13">
        <f>AVERAGE(Tabela1[[#This Row],[NOVEMBRO TOTAL]],Tabela1[[#This Row],[DEZEMBRO TOTAL]],Tabela1[[#This Row],[JANEIRO TOTAL]])</f>
        <v>150</v>
      </c>
      <c r="S84" s="20">
        <f>IFERROR(Tabela1[[#This Row],[MÉDIA]]/Tabela1[[#This Row],[META MARÇO FINAL]],"-")</f>
        <v>0.90909090909090906</v>
      </c>
      <c r="T84" s="15">
        <f>Tabela1[[#This Row],[MÉDIA]]+Tabela1[[#This Row],[MÉDIA]]*10%</f>
        <v>165</v>
      </c>
      <c r="U84" s="16">
        <f>VLOOKUP(Tabela1[[#This Row],[CD_ITEM]],'BD PESO UNITÁRIO'!A:F,6,0)</f>
        <v>10.680999999999999</v>
      </c>
      <c r="V84" s="15">
        <f>Tabela1[[#This Row],[META MARÇO FINAL]]*Tabela1[[#This Row],[PESO UNITÁRIO]]</f>
        <v>1762.3649999999998</v>
      </c>
    </row>
    <row r="85" spans="1:22" x14ac:dyDescent="0.3">
      <c r="A85" s="7" t="s">
        <v>205</v>
      </c>
      <c r="B85" s="8" t="s">
        <v>32</v>
      </c>
      <c r="C85" s="8" t="s">
        <v>96</v>
      </c>
      <c r="D85" s="9" t="s">
        <v>212</v>
      </c>
      <c r="E85" s="10" t="s">
        <v>213</v>
      </c>
      <c r="F85" s="11"/>
      <c r="G85" s="12" t="s">
        <v>220</v>
      </c>
      <c r="H85" s="12" t="str">
        <f>CONCATENATE(Tabela1[[#This Row],[ZONA]],Tabela1[[#This Row],[CD_ITEM]])</f>
        <v>G00035021650</v>
      </c>
      <c r="I85" s="13">
        <v>100</v>
      </c>
      <c r="J85" s="13">
        <v>0</v>
      </c>
      <c r="K85" s="13">
        <f>Tabela1[[#This Row],[Nov]]+Tabela1[[#This Row],[Nov Corte]]</f>
        <v>100</v>
      </c>
      <c r="L85" s="13">
        <f>IFERROR(VLOOKUP(H85,'Banco de dados ZDA'!A:I,9,0),0)</f>
        <v>0</v>
      </c>
      <c r="M85" s="13">
        <v>0</v>
      </c>
      <c r="N85" s="13">
        <v>200</v>
      </c>
      <c r="O85" s="13">
        <f>IFERROR(VLOOKUP(Tabela1[[#This Row],[Coluna2]],'Banco de dados ZDA'!A:J,10,0),0)</f>
        <v>0</v>
      </c>
      <c r="P85" s="13">
        <v>0</v>
      </c>
      <c r="Q85" s="13">
        <v>150</v>
      </c>
      <c r="R85" s="13">
        <f>AVERAGE(Tabela1[[#This Row],[NOVEMBRO TOTAL]],Tabela1[[#This Row],[DEZEMBRO TOTAL]],Tabela1[[#This Row],[JANEIRO TOTAL]])</f>
        <v>150</v>
      </c>
      <c r="S85" s="20">
        <f>IFERROR(Tabela1[[#This Row],[MÉDIA]]/Tabela1[[#This Row],[META MARÇO FINAL]],"-")</f>
        <v>0.90909090909090906</v>
      </c>
      <c r="T85" s="15">
        <f>Tabela1[[#This Row],[MÉDIA]]+Tabela1[[#This Row],[MÉDIA]]*10%</f>
        <v>165</v>
      </c>
      <c r="U85" s="16">
        <f>VLOOKUP(Tabela1[[#This Row],[CD_ITEM]],'BD PESO UNITÁRIO'!A:F,6,0)</f>
        <v>10.680999999999999</v>
      </c>
      <c r="V85" s="15">
        <f>Tabela1[[#This Row],[META MARÇO FINAL]]*Tabela1[[#This Row],[PESO UNITÁRIO]]</f>
        <v>1762.3649999999998</v>
      </c>
    </row>
    <row r="86" spans="1:22" x14ac:dyDescent="0.3">
      <c r="A86" s="7" t="s">
        <v>38</v>
      </c>
      <c r="B86" s="8" t="s">
        <v>21</v>
      </c>
      <c r="C86" s="8" t="s">
        <v>167</v>
      </c>
      <c r="D86" s="9" t="s">
        <v>214</v>
      </c>
      <c r="E86" s="10" t="s">
        <v>215</v>
      </c>
      <c r="F86" s="11"/>
      <c r="G86" s="12" t="s">
        <v>220</v>
      </c>
      <c r="H86" s="12" t="str">
        <f>CONCATENATE(Tabela1[[#This Row],[ZONA]],Tabela1[[#This Row],[CD_ITEM]])</f>
        <v>G00035021694</v>
      </c>
      <c r="I86" s="13">
        <v>100</v>
      </c>
      <c r="J86" s="13">
        <v>0</v>
      </c>
      <c r="K86" s="13">
        <f>Tabela1[[#This Row],[Nov]]+Tabela1[[#This Row],[Nov Corte]]</f>
        <v>100</v>
      </c>
      <c r="L86" s="13">
        <f>IFERROR(VLOOKUP(H86,'Banco de dados ZDA'!A:I,9,0),0)</f>
        <v>0</v>
      </c>
      <c r="M86" s="13">
        <v>0</v>
      </c>
      <c r="N86" s="13">
        <v>200</v>
      </c>
      <c r="O86" s="13">
        <f>IFERROR(VLOOKUP(Tabela1[[#This Row],[Coluna2]],'Banco de dados ZDA'!A:J,10,0),0)</f>
        <v>0</v>
      </c>
      <c r="P86" s="13">
        <v>0</v>
      </c>
      <c r="Q86" s="13">
        <v>150</v>
      </c>
      <c r="R86" s="13">
        <f>AVERAGE(Tabela1[[#This Row],[NOVEMBRO TOTAL]],Tabela1[[#This Row],[DEZEMBRO TOTAL]],Tabela1[[#This Row],[JANEIRO TOTAL]])</f>
        <v>150</v>
      </c>
      <c r="S86" s="20">
        <f>IFERROR(Tabela1[[#This Row],[MÉDIA]]/Tabela1[[#This Row],[META MARÇO FINAL]],"-")</f>
        <v>0.90909090909090906</v>
      </c>
      <c r="T86" s="15">
        <f>Tabela1[[#This Row],[MÉDIA]]+Tabela1[[#This Row],[MÉDIA]]*10%</f>
        <v>165</v>
      </c>
      <c r="U86" s="16">
        <f>VLOOKUP(Tabela1[[#This Row],[CD_ITEM]],'BD PESO UNITÁRIO'!A:F,6,0)</f>
        <v>4.5570000000000004</v>
      </c>
      <c r="V86" s="15">
        <f>Tabela1[[#This Row],[META MARÇO FINAL]]*Tabela1[[#This Row],[PESO UNITÁRIO]]</f>
        <v>751.90500000000009</v>
      </c>
    </row>
    <row r="87" spans="1:22" x14ac:dyDescent="0.3">
      <c r="A87" s="7" t="s">
        <v>26</v>
      </c>
      <c r="B87" s="8" t="s">
        <v>21</v>
      </c>
      <c r="C87" s="8" t="s">
        <v>167</v>
      </c>
      <c r="D87" s="9" t="s">
        <v>216</v>
      </c>
      <c r="E87" s="10" t="s">
        <v>217</v>
      </c>
      <c r="F87" s="11"/>
      <c r="G87" s="12" t="s">
        <v>220</v>
      </c>
      <c r="H87" s="12" t="str">
        <f>CONCATENATE(Tabela1[[#This Row],[ZONA]],Tabela1[[#This Row],[CD_ITEM]])</f>
        <v>G00035021681</v>
      </c>
      <c r="I87" s="13">
        <v>100</v>
      </c>
      <c r="J87" s="13">
        <v>0</v>
      </c>
      <c r="K87" s="13">
        <f>Tabela1[[#This Row],[Nov]]+Tabela1[[#This Row],[Nov Corte]]</f>
        <v>100</v>
      </c>
      <c r="L87" s="13">
        <f>IFERROR(VLOOKUP(H87,'Banco de dados ZDA'!A:I,9,0),0)</f>
        <v>0</v>
      </c>
      <c r="M87" s="13">
        <v>0</v>
      </c>
      <c r="N87" s="13">
        <v>200</v>
      </c>
      <c r="O87" s="13">
        <f>IFERROR(VLOOKUP(Tabela1[[#This Row],[Coluna2]],'Banco de dados ZDA'!A:J,10,0),0)</f>
        <v>0</v>
      </c>
      <c r="P87" s="13">
        <v>0</v>
      </c>
      <c r="Q87" s="13">
        <v>150</v>
      </c>
      <c r="R87" s="13">
        <f>AVERAGE(Tabela1[[#This Row],[NOVEMBRO TOTAL]],Tabela1[[#This Row],[DEZEMBRO TOTAL]],Tabela1[[#This Row],[JANEIRO TOTAL]])</f>
        <v>150</v>
      </c>
      <c r="S87" s="20">
        <f>IFERROR(Tabela1[[#This Row],[MÉDIA]]/Tabela1[[#This Row],[META MARÇO FINAL]],"-")</f>
        <v>0.90909090909090906</v>
      </c>
      <c r="T87" s="15">
        <f>Tabela1[[#This Row],[MÉDIA]]+Tabela1[[#This Row],[MÉDIA]]*10%</f>
        <v>165</v>
      </c>
      <c r="U87" s="16">
        <f>VLOOKUP(Tabela1[[#This Row],[CD_ITEM]],'BD PESO UNITÁRIO'!A:F,6,0)</f>
        <v>4.7789999999999999</v>
      </c>
      <c r="V87" s="15">
        <f>Tabela1[[#This Row],[META MARÇO FINAL]]*Tabela1[[#This Row],[PESO UNITÁRIO]]</f>
        <v>788.53499999999997</v>
      </c>
    </row>
    <row r="88" spans="1:22" x14ac:dyDescent="0.3">
      <c r="A88" s="7" t="s">
        <v>20</v>
      </c>
      <c r="B88" s="8" t="s">
        <v>21</v>
      </c>
      <c r="C88" s="8" t="s">
        <v>22</v>
      </c>
      <c r="D88" s="9" t="s">
        <v>23</v>
      </c>
      <c r="E88" s="10" t="s">
        <v>24</v>
      </c>
      <c r="F88" s="11"/>
      <c r="G88" s="12" t="s">
        <v>220</v>
      </c>
      <c r="H88" s="12" t="str">
        <f>CONCATENATE(Tabela1[[#This Row],[ZONA]],Tabela1[[#This Row],[CD_ITEM]])</f>
        <v>G00035010515</v>
      </c>
      <c r="I88" s="13">
        <f>IFERROR(VLOOKUP(Tabela1[[#This Row],[Coluna2]],'Banco de dados ZDA'!A:E,5,0),0)</f>
        <v>25</v>
      </c>
      <c r="J88" s="13">
        <v>0</v>
      </c>
      <c r="K88" s="13">
        <f>Tabela1[[#This Row],[Nov]]+Tabela1[[#This Row],[Nov Corte]]</f>
        <v>25</v>
      </c>
      <c r="L88" s="13">
        <f>IFERROR(VLOOKUP(H88,'Banco de dados ZDA'!A:I,9,0),0)</f>
        <v>153</v>
      </c>
      <c r="M88" s="13">
        <v>0</v>
      </c>
      <c r="N88" s="13">
        <f>Tabela1[[#This Row],[Dez]]+Tabela1[[#This Row],[Dez Corte]]</f>
        <v>153</v>
      </c>
      <c r="O88" s="13">
        <f>IFERROR(VLOOKUP(Tabela1[[#This Row],[Coluna2]],'Banco de dados ZDA'!A:J,10,0),0)</f>
        <v>107</v>
      </c>
      <c r="P88" s="13">
        <v>0</v>
      </c>
      <c r="Q88" s="13">
        <f>Tabela1[[#This Row],[Jan]]+Tabela1[[#This Row],[Jan Corte]]</f>
        <v>107</v>
      </c>
      <c r="R88" s="13">
        <f>AVERAGE(Tabela1[[#This Row],[NOVEMBRO TOTAL]],Tabela1[[#This Row],[DEZEMBRO TOTAL]],Tabela1[[#This Row],[JANEIRO TOTAL]])</f>
        <v>95</v>
      </c>
      <c r="S88" s="14">
        <f>IFERROR(Tabela1[[#This Row],[MÉDIA]]/Tabela1[[#This Row],[META MARÇO FINAL]],"-")</f>
        <v>0.90909090909090906</v>
      </c>
      <c r="T88" s="15">
        <f>Tabela1[[#This Row],[MÉDIA]]+Tabela1[[#This Row],[MÉDIA]]*10%</f>
        <v>104.5</v>
      </c>
      <c r="U88" s="16">
        <f>VLOOKUP(Tabela1[[#This Row],[CD_ITEM]],'BD PESO UNITÁRIO'!A:F,6,0)</f>
        <v>0.94599999999999995</v>
      </c>
      <c r="V88" s="15">
        <f>Tabela1[[#This Row],[META MARÇO FINAL]]*Tabela1[[#This Row],[PESO UNITÁRIO]]</f>
        <v>98.856999999999999</v>
      </c>
    </row>
    <row r="89" spans="1:22" x14ac:dyDescent="0.3">
      <c r="A89" s="7" t="s">
        <v>26</v>
      </c>
      <c r="B89" s="8" t="s">
        <v>21</v>
      </c>
      <c r="C89" s="8" t="s">
        <v>22</v>
      </c>
      <c r="D89" s="9" t="s">
        <v>27</v>
      </c>
      <c r="E89" s="10" t="s">
        <v>28</v>
      </c>
      <c r="F89" s="11"/>
      <c r="G89" s="12" t="s">
        <v>220</v>
      </c>
      <c r="H89" s="12" t="str">
        <f>CONCATENATE(Tabela1[[#This Row],[ZONA]],Tabela1[[#This Row],[CD_ITEM]])</f>
        <v>G00035010517</v>
      </c>
      <c r="I89" s="13">
        <f>IFERROR(VLOOKUP(Tabela1[[#This Row],[Coluna2]],'Banco de dados ZDA'!A:E,5,0),0)</f>
        <v>116</v>
      </c>
      <c r="J89" s="13">
        <v>0</v>
      </c>
      <c r="K89" s="13">
        <f>Tabela1[[#This Row],[Nov]]+Tabela1[[#This Row],[Nov Corte]]</f>
        <v>116</v>
      </c>
      <c r="L89" s="13">
        <f>IFERROR(VLOOKUP(H89,'Banco de dados ZDA'!A:I,9,0),0)</f>
        <v>207</v>
      </c>
      <c r="M89" s="13">
        <v>0</v>
      </c>
      <c r="N89" s="13">
        <f>Tabela1[[#This Row],[Dez]]+Tabela1[[#This Row],[Dez Corte]]</f>
        <v>207</v>
      </c>
      <c r="O89" s="13">
        <f>IFERROR(VLOOKUP(Tabela1[[#This Row],[Coluna2]],'Banco de dados ZDA'!A:J,10,0),0)</f>
        <v>448</v>
      </c>
      <c r="P89" s="13">
        <v>0</v>
      </c>
      <c r="Q89" s="13">
        <f>Tabela1[[#This Row],[Jan]]+Tabela1[[#This Row],[Jan Corte]]</f>
        <v>448</v>
      </c>
      <c r="R89" s="13">
        <f>AVERAGE(Tabela1[[#This Row],[NOVEMBRO TOTAL]],Tabela1[[#This Row],[DEZEMBRO TOTAL]],Tabela1[[#This Row],[JANEIRO TOTAL]])</f>
        <v>257</v>
      </c>
      <c r="S89" s="14">
        <f>IFERROR(Tabela1[[#This Row],[MÉDIA]]/Tabela1[[#This Row],[META MARÇO FINAL]],"-")</f>
        <v>0.90909090909090917</v>
      </c>
      <c r="T89" s="15">
        <f>Tabela1[[#This Row],[MÉDIA]]+Tabela1[[#This Row],[MÉDIA]]*10%</f>
        <v>282.7</v>
      </c>
      <c r="U89" s="16">
        <f>VLOOKUP(Tabela1[[#This Row],[CD_ITEM]],'BD PESO UNITÁRIO'!A:F,6,0)</f>
        <v>1.18</v>
      </c>
      <c r="V89" s="15">
        <f>Tabela1[[#This Row],[META MARÇO FINAL]]*Tabela1[[#This Row],[PESO UNITÁRIO]]</f>
        <v>333.58599999999996</v>
      </c>
    </row>
    <row r="90" spans="1:22" x14ac:dyDescent="0.3">
      <c r="A90" s="7" t="s">
        <v>26</v>
      </c>
      <c r="B90" s="8" t="s">
        <v>21</v>
      </c>
      <c r="C90" s="8" t="s">
        <v>22</v>
      </c>
      <c r="D90" s="9" t="s">
        <v>29</v>
      </c>
      <c r="E90" s="10" t="s">
        <v>30</v>
      </c>
      <c r="F90" s="11"/>
      <c r="G90" s="12" t="s">
        <v>220</v>
      </c>
      <c r="H90" s="12" t="str">
        <f>CONCATENATE(Tabela1[[#This Row],[ZONA]],Tabela1[[#This Row],[CD_ITEM]])</f>
        <v>G00035010519</v>
      </c>
      <c r="I90" s="13">
        <f>IFERROR(VLOOKUP(Tabela1[[#This Row],[Coluna2]],'Banco de dados ZDA'!A:E,5,0),0)</f>
        <v>7</v>
      </c>
      <c r="J90" s="13">
        <v>0</v>
      </c>
      <c r="K90" s="13">
        <f>Tabela1[[#This Row],[Nov]]+Tabela1[[#This Row],[Nov Corte]]</f>
        <v>7</v>
      </c>
      <c r="L90" s="13">
        <f>IFERROR(VLOOKUP(H90,'Banco de dados ZDA'!A:I,9,0),0)</f>
        <v>27</v>
      </c>
      <c r="M90" s="13">
        <v>0</v>
      </c>
      <c r="N90" s="13">
        <f>Tabela1[[#This Row],[Dez]]+Tabela1[[#This Row],[Dez Corte]]</f>
        <v>27</v>
      </c>
      <c r="O90" s="13">
        <f>IFERROR(VLOOKUP(Tabela1[[#This Row],[Coluna2]],'Banco de dados ZDA'!A:J,10,0),0)</f>
        <v>72</v>
      </c>
      <c r="P90" s="13">
        <v>0</v>
      </c>
      <c r="Q90" s="13">
        <f>Tabela1[[#This Row],[Jan]]+Tabela1[[#This Row],[Jan Corte]]</f>
        <v>72</v>
      </c>
      <c r="R90" s="13">
        <f>AVERAGE(Tabela1[[#This Row],[NOVEMBRO TOTAL]],Tabela1[[#This Row],[DEZEMBRO TOTAL]],Tabela1[[#This Row],[JANEIRO TOTAL]])</f>
        <v>35.333333333333336</v>
      </c>
      <c r="S90" s="14">
        <f>IFERROR(Tabela1[[#This Row],[MÉDIA]]/Tabela1[[#This Row],[META MARÇO FINAL]],"-")</f>
        <v>0.90909090909090917</v>
      </c>
      <c r="T90" s="15">
        <f>Tabela1[[#This Row],[MÉDIA]]+Tabela1[[#This Row],[MÉDIA]]*10%</f>
        <v>38.866666666666667</v>
      </c>
      <c r="U90" s="16">
        <f>VLOOKUP(Tabela1[[#This Row],[CD_ITEM]],'BD PESO UNITÁRIO'!A:F,6,0)</f>
        <v>1.18</v>
      </c>
      <c r="V90" s="15">
        <f>Tabela1[[#This Row],[META MARÇO FINAL]]*Tabela1[[#This Row],[PESO UNITÁRIO]]</f>
        <v>45.862666666666662</v>
      </c>
    </row>
    <row r="91" spans="1:22" x14ac:dyDescent="0.3">
      <c r="A91" s="7" t="s">
        <v>31</v>
      </c>
      <c r="B91" s="8" t="s">
        <v>32</v>
      </c>
      <c r="C91" s="8" t="s">
        <v>33</v>
      </c>
      <c r="D91" s="9" t="s">
        <v>34</v>
      </c>
      <c r="E91" s="10" t="s">
        <v>35</v>
      </c>
      <c r="F91" s="11"/>
      <c r="G91" s="12" t="s">
        <v>220</v>
      </c>
      <c r="H91" s="12" t="str">
        <f>CONCATENATE(Tabela1[[#This Row],[ZONA]],Tabela1[[#This Row],[CD_ITEM]])</f>
        <v>G00035020122</v>
      </c>
      <c r="I91" s="13">
        <f>IFERROR(VLOOKUP(Tabela1[[#This Row],[Coluna2]],'Banco de dados ZDA'!A:E,5,0),0)</f>
        <v>4</v>
      </c>
      <c r="J91" s="13">
        <v>0</v>
      </c>
      <c r="K91" s="13">
        <f>Tabela1[[#This Row],[Nov]]+Tabela1[[#This Row],[Nov Corte]]</f>
        <v>4</v>
      </c>
      <c r="L91" s="13">
        <f>IFERROR(VLOOKUP(H91,'Banco de dados ZDA'!A:I,9,0),0)</f>
        <v>1</v>
      </c>
      <c r="M91" s="13">
        <v>0</v>
      </c>
      <c r="N91" s="13">
        <f>Tabela1[[#This Row],[Dez]]+Tabela1[[#This Row],[Dez Corte]]</f>
        <v>1</v>
      </c>
      <c r="O91" s="13">
        <f>IFERROR(VLOOKUP(Tabela1[[#This Row],[Coluna2]],'Banco de dados ZDA'!A:J,10,0),0)</f>
        <v>0</v>
      </c>
      <c r="P91" s="13">
        <v>0</v>
      </c>
      <c r="Q91" s="13">
        <v>29</v>
      </c>
      <c r="R91" s="13">
        <f>AVERAGE(Tabela1[[#This Row],[NOVEMBRO TOTAL]],Tabela1[[#This Row],[DEZEMBRO TOTAL]],Tabela1[[#This Row],[JANEIRO TOTAL]])</f>
        <v>11.333333333333334</v>
      </c>
      <c r="S91" s="14">
        <f>IFERROR(Tabela1[[#This Row],[MÉDIA]]/Tabela1[[#This Row],[META MARÇO FINAL]],"-")</f>
        <v>0.90909090909090917</v>
      </c>
      <c r="T91" s="15">
        <f>Tabela1[[#This Row],[MÉDIA]]+Tabela1[[#This Row],[MÉDIA]]*10%</f>
        <v>12.466666666666667</v>
      </c>
      <c r="U91" s="16">
        <f>VLOOKUP(Tabela1[[#This Row],[CD_ITEM]],'BD PESO UNITÁRIO'!A:F,6,0)</f>
        <v>25.18</v>
      </c>
      <c r="V91" s="15">
        <f>Tabela1[[#This Row],[META MARÇO FINAL]]*Tabela1[[#This Row],[PESO UNITÁRIO]]</f>
        <v>313.91066666666666</v>
      </c>
    </row>
    <row r="92" spans="1:22" x14ac:dyDescent="0.3">
      <c r="A92" s="7" t="s">
        <v>31</v>
      </c>
      <c r="B92" s="8" t="s">
        <v>32</v>
      </c>
      <c r="C92" s="8" t="s">
        <v>22</v>
      </c>
      <c r="D92" s="9" t="s">
        <v>36</v>
      </c>
      <c r="E92" s="10" t="s">
        <v>37</v>
      </c>
      <c r="F92" s="11"/>
      <c r="G92" s="12" t="s">
        <v>220</v>
      </c>
      <c r="H92" s="12" t="str">
        <f>CONCATENATE(Tabela1[[#This Row],[ZONA]],Tabela1[[#This Row],[CD_ITEM]])</f>
        <v>G00035020123</v>
      </c>
      <c r="I92" s="13">
        <f>IFERROR(VLOOKUP(Tabela1[[#This Row],[Coluna2]],'Banco de dados ZDA'!A:E,5,0),0)</f>
        <v>2</v>
      </c>
      <c r="J92" s="13">
        <v>0</v>
      </c>
      <c r="K92" s="13">
        <f>Tabela1[[#This Row],[Nov]]+Tabela1[[#This Row],[Nov Corte]]</f>
        <v>2</v>
      </c>
      <c r="L92" s="13">
        <f>IFERROR(VLOOKUP(H92,'Banco de dados ZDA'!A:I,9,0),0)</f>
        <v>3</v>
      </c>
      <c r="M92" s="13">
        <v>0</v>
      </c>
      <c r="N92" s="13">
        <f>Tabela1[[#This Row],[Dez]]+Tabela1[[#This Row],[Dez Corte]]</f>
        <v>3</v>
      </c>
      <c r="O92" s="13">
        <f>IFERROR(VLOOKUP(Tabela1[[#This Row],[Coluna2]],'Banco de dados ZDA'!A:J,10,0),0)</f>
        <v>3</v>
      </c>
      <c r="P92" s="13">
        <v>0</v>
      </c>
      <c r="Q92" s="13">
        <f>Tabela1[[#This Row],[Jan]]+Tabela1[[#This Row],[Jan Corte]]</f>
        <v>3</v>
      </c>
      <c r="R92" s="13">
        <f>AVERAGE(Tabela1[[#This Row],[NOVEMBRO TOTAL]],Tabela1[[#This Row],[DEZEMBRO TOTAL]],Tabela1[[#This Row],[JANEIRO TOTAL]])</f>
        <v>2.6666666666666665</v>
      </c>
      <c r="S92" s="14">
        <f>IFERROR(Tabela1[[#This Row],[MÉDIA]]/Tabela1[[#This Row],[META MARÇO FINAL]],"-")</f>
        <v>0.90909090909090906</v>
      </c>
      <c r="T92" s="15">
        <f>Tabela1[[#This Row],[MÉDIA]]+Tabela1[[#This Row],[MÉDIA]]*10%</f>
        <v>2.9333333333333331</v>
      </c>
      <c r="U92" s="16">
        <f>VLOOKUP(Tabela1[[#This Row],[CD_ITEM]],'BD PESO UNITÁRIO'!A:F,6,0)</f>
        <v>25.18</v>
      </c>
      <c r="V92" s="15">
        <f>Tabela1[[#This Row],[META MARÇO FINAL]]*Tabela1[[#This Row],[PESO UNITÁRIO]]</f>
        <v>73.86133333333332</v>
      </c>
    </row>
    <row r="93" spans="1:22" x14ac:dyDescent="0.3">
      <c r="A93" s="7" t="s">
        <v>38</v>
      </c>
      <c r="B93" s="8" t="s">
        <v>21</v>
      </c>
      <c r="C93" s="8" t="s">
        <v>22</v>
      </c>
      <c r="D93" s="9" t="s">
        <v>39</v>
      </c>
      <c r="E93" s="10" t="s">
        <v>40</v>
      </c>
      <c r="F93" s="11"/>
      <c r="G93" s="12" t="s">
        <v>220</v>
      </c>
      <c r="H93" s="12" t="str">
        <f>CONCATENATE(Tabela1[[#This Row],[ZONA]],Tabela1[[#This Row],[CD_ITEM]])</f>
        <v>G00035020713</v>
      </c>
      <c r="I93" s="13">
        <f>IFERROR(VLOOKUP(Tabela1[[#This Row],[Coluna2]],'Banco de dados ZDA'!A:E,5,0),0)</f>
        <v>211</v>
      </c>
      <c r="J93" s="13">
        <v>0</v>
      </c>
      <c r="K93" s="13">
        <f>Tabela1[[#This Row],[Nov]]+Tabela1[[#This Row],[Nov Corte]]</f>
        <v>211</v>
      </c>
      <c r="L93" s="13">
        <f>IFERROR(VLOOKUP(H93,'Banco de dados ZDA'!A:I,9,0),0)</f>
        <v>160</v>
      </c>
      <c r="M93" s="13">
        <v>0</v>
      </c>
      <c r="N93" s="13">
        <f>Tabela1[[#This Row],[Dez]]+Tabela1[[#This Row],[Dez Corte]]</f>
        <v>160</v>
      </c>
      <c r="O93" s="13">
        <f>IFERROR(VLOOKUP(Tabela1[[#This Row],[Coluna2]],'Banco de dados ZDA'!A:J,10,0),0)</f>
        <v>309</v>
      </c>
      <c r="P93" s="13">
        <v>0</v>
      </c>
      <c r="Q93" s="13">
        <f>Tabela1[[#This Row],[Jan]]+Tabela1[[#This Row],[Jan Corte]]</f>
        <v>309</v>
      </c>
      <c r="R93" s="13">
        <f>AVERAGE(Tabela1[[#This Row],[NOVEMBRO TOTAL]],Tabela1[[#This Row],[DEZEMBRO TOTAL]],Tabela1[[#This Row],[JANEIRO TOTAL]])</f>
        <v>226.66666666666666</v>
      </c>
      <c r="S93" s="14">
        <f>IFERROR(Tabela1[[#This Row],[MÉDIA]]/Tabela1[[#This Row],[META MARÇO FINAL]],"-")</f>
        <v>0.90909090909090917</v>
      </c>
      <c r="T93" s="15">
        <f>Tabela1[[#This Row],[MÉDIA]]+Tabela1[[#This Row],[MÉDIA]]*10%</f>
        <v>249.33333333333331</v>
      </c>
      <c r="U93" s="16">
        <f>VLOOKUP(Tabela1[[#This Row],[CD_ITEM]],'BD PESO UNITÁRIO'!A:F,6,0)</f>
        <v>2.2050000000000001</v>
      </c>
      <c r="V93" s="15">
        <f>Tabela1[[#This Row],[META MARÇO FINAL]]*Tabela1[[#This Row],[PESO UNITÁRIO]]</f>
        <v>549.78</v>
      </c>
    </row>
    <row r="94" spans="1:22" x14ac:dyDescent="0.3">
      <c r="A94" s="7" t="s">
        <v>38</v>
      </c>
      <c r="B94" s="8" t="s">
        <v>21</v>
      </c>
      <c r="C94" s="8" t="s">
        <v>22</v>
      </c>
      <c r="D94" s="9" t="s">
        <v>41</v>
      </c>
      <c r="E94" s="10" t="s">
        <v>42</v>
      </c>
      <c r="F94" s="11"/>
      <c r="G94" s="12" t="s">
        <v>220</v>
      </c>
      <c r="H94" s="12" t="str">
        <f>CONCATENATE(Tabela1[[#This Row],[ZONA]],Tabela1[[#This Row],[CD_ITEM]])</f>
        <v>G00035020757</v>
      </c>
      <c r="I94" s="13">
        <f>IFERROR(VLOOKUP(Tabela1[[#This Row],[Coluna2]],'Banco de dados ZDA'!A:E,5,0),0)</f>
        <v>141</v>
      </c>
      <c r="J94" s="13">
        <v>0</v>
      </c>
      <c r="K94" s="13">
        <f>Tabela1[[#This Row],[Nov]]+Tabela1[[#This Row],[Nov Corte]]</f>
        <v>141</v>
      </c>
      <c r="L94" s="13">
        <f>IFERROR(VLOOKUP(H94,'Banco de dados ZDA'!A:I,9,0),0)</f>
        <v>272</v>
      </c>
      <c r="M94" s="13">
        <v>0</v>
      </c>
      <c r="N94" s="13">
        <f>Tabela1[[#This Row],[Dez]]+Tabela1[[#This Row],[Dez Corte]]</f>
        <v>272</v>
      </c>
      <c r="O94" s="13">
        <f>IFERROR(VLOOKUP(Tabela1[[#This Row],[Coluna2]],'Banco de dados ZDA'!A:J,10,0),0)</f>
        <v>442</v>
      </c>
      <c r="P94" s="13">
        <v>0</v>
      </c>
      <c r="Q94" s="13">
        <f>Tabela1[[#This Row],[Jan]]+Tabela1[[#This Row],[Jan Corte]]</f>
        <v>442</v>
      </c>
      <c r="R94" s="13">
        <f>AVERAGE(Tabela1[[#This Row],[NOVEMBRO TOTAL]],Tabela1[[#This Row],[DEZEMBRO TOTAL]],Tabela1[[#This Row],[JANEIRO TOTAL]])</f>
        <v>285</v>
      </c>
      <c r="S94" s="14">
        <f>IFERROR(Tabela1[[#This Row],[MÉDIA]]/Tabela1[[#This Row],[META MARÇO FINAL]],"-")</f>
        <v>0.90909090909090906</v>
      </c>
      <c r="T94" s="15">
        <f>Tabela1[[#This Row],[MÉDIA]]+Tabela1[[#This Row],[MÉDIA]]*10%</f>
        <v>313.5</v>
      </c>
      <c r="U94" s="16">
        <f>VLOOKUP(Tabela1[[#This Row],[CD_ITEM]],'BD PESO UNITÁRIO'!A:F,6,0)</f>
        <v>2.0310000000000001</v>
      </c>
      <c r="V94" s="15">
        <f>Tabela1[[#This Row],[META MARÇO FINAL]]*Tabela1[[#This Row],[PESO UNITÁRIO]]</f>
        <v>636.71850000000006</v>
      </c>
    </row>
    <row r="95" spans="1:22" x14ac:dyDescent="0.3">
      <c r="A95" s="7" t="s">
        <v>38</v>
      </c>
      <c r="B95" s="8" t="s">
        <v>21</v>
      </c>
      <c r="C95" s="8" t="s">
        <v>22</v>
      </c>
      <c r="D95" s="9" t="s">
        <v>43</v>
      </c>
      <c r="E95" s="10" t="s">
        <v>44</v>
      </c>
      <c r="F95" s="11"/>
      <c r="G95" s="12" t="s">
        <v>220</v>
      </c>
      <c r="H95" s="12" t="str">
        <f>CONCATENATE(Tabela1[[#This Row],[ZONA]],Tabela1[[#This Row],[CD_ITEM]])</f>
        <v>G00035021031</v>
      </c>
      <c r="I95" s="13">
        <f>IFERROR(VLOOKUP(Tabela1[[#This Row],[Coluna2]],'Banco de dados ZDA'!A:E,5,0),0)</f>
        <v>10.08</v>
      </c>
      <c r="J95" s="13">
        <v>0</v>
      </c>
      <c r="K95" s="13">
        <f>Tabela1[[#This Row],[Nov]]+Tabela1[[#This Row],[Nov Corte]]</f>
        <v>10.08</v>
      </c>
      <c r="L95" s="13">
        <f>IFERROR(VLOOKUP(H95,'Banco de dados ZDA'!A:I,9,0),0)</f>
        <v>24</v>
      </c>
      <c r="M95" s="13">
        <v>0</v>
      </c>
      <c r="N95" s="13">
        <f>Tabela1[[#This Row],[Dez]]+Tabela1[[#This Row],[Dez Corte]]</f>
        <v>24</v>
      </c>
      <c r="O95" s="13">
        <f>IFERROR(VLOOKUP(Tabela1[[#This Row],[Coluna2]],'Banco de dados ZDA'!A:J,10,0),0)</f>
        <v>54</v>
      </c>
      <c r="P95" s="13">
        <v>0</v>
      </c>
      <c r="Q95" s="13">
        <f>Tabela1[[#This Row],[Jan]]+Tabela1[[#This Row],[Jan Corte]]</f>
        <v>54</v>
      </c>
      <c r="R95" s="13">
        <f>AVERAGE(Tabela1[[#This Row],[NOVEMBRO TOTAL]],Tabela1[[#This Row],[DEZEMBRO TOTAL]],Tabela1[[#This Row],[JANEIRO TOTAL]])</f>
        <v>29.36</v>
      </c>
      <c r="S95" s="14">
        <f>IFERROR(Tabela1[[#This Row],[MÉDIA]]/Tabela1[[#This Row],[META MARÇO FINAL]],"-")</f>
        <v>0.90909090909090906</v>
      </c>
      <c r="T95" s="15">
        <f>Tabela1[[#This Row],[MÉDIA]]+Tabela1[[#This Row],[MÉDIA]]*10%</f>
        <v>32.295999999999999</v>
      </c>
      <c r="U95" s="16">
        <f>VLOOKUP(Tabela1[[#This Row],[CD_ITEM]],'BD PESO UNITÁRIO'!A:F,6,0)</f>
        <v>6.798</v>
      </c>
      <c r="V95" s="15">
        <f>Tabela1[[#This Row],[META MARÇO FINAL]]*Tabela1[[#This Row],[PESO UNITÁRIO]]</f>
        <v>219.54820799999999</v>
      </c>
    </row>
    <row r="96" spans="1:22" x14ac:dyDescent="0.3">
      <c r="A96" s="7" t="s">
        <v>31</v>
      </c>
      <c r="B96" s="8" t="s">
        <v>32</v>
      </c>
      <c r="C96" s="8" t="s">
        <v>22</v>
      </c>
      <c r="D96" s="9" t="s">
        <v>45</v>
      </c>
      <c r="E96" s="10" t="s">
        <v>46</v>
      </c>
      <c r="F96" s="11"/>
      <c r="G96" s="12" t="s">
        <v>220</v>
      </c>
      <c r="H96" s="12" t="str">
        <f>CONCATENATE(Tabela1[[#This Row],[ZONA]],Tabela1[[#This Row],[CD_ITEM]])</f>
        <v>G00035021161</v>
      </c>
      <c r="I96" s="13">
        <f>IFERROR(VLOOKUP(Tabela1[[#This Row],[Coluna2]],'Banco de dados ZDA'!A:E,5,0),0)</f>
        <v>2</v>
      </c>
      <c r="J96" s="13">
        <v>0</v>
      </c>
      <c r="K96" s="13">
        <f>Tabela1[[#This Row],[Nov]]+Tabela1[[#This Row],[Nov Corte]]</f>
        <v>2</v>
      </c>
      <c r="L96" s="13">
        <f>IFERROR(VLOOKUP(H96,'Banco de dados ZDA'!A:I,9,0),0)</f>
        <v>8</v>
      </c>
      <c r="M96" s="13">
        <v>0</v>
      </c>
      <c r="N96" s="13">
        <f>Tabela1[[#This Row],[Dez]]+Tabela1[[#This Row],[Dez Corte]]</f>
        <v>8</v>
      </c>
      <c r="O96" s="13">
        <f>IFERROR(VLOOKUP(Tabela1[[#This Row],[Coluna2]],'Banco de dados ZDA'!A:J,10,0),0)</f>
        <v>0</v>
      </c>
      <c r="P96" s="13">
        <v>0</v>
      </c>
      <c r="Q96" s="13">
        <v>29</v>
      </c>
      <c r="R96" s="13">
        <f>AVERAGE(Tabela1[[#This Row],[NOVEMBRO TOTAL]],Tabela1[[#This Row],[DEZEMBRO TOTAL]],Tabela1[[#This Row],[JANEIRO TOTAL]])</f>
        <v>13</v>
      </c>
      <c r="S96" s="14">
        <f>IFERROR(Tabela1[[#This Row],[MÉDIA]]/Tabela1[[#This Row],[META MARÇO FINAL]],"-")</f>
        <v>0.90909090909090906</v>
      </c>
      <c r="T96" s="15">
        <f>Tabela1[[#This Row],[MÉDIA]]+Tabela1[[#This Row],[MÉDIA]]*10%</f>
        <v>14.3</v>
      </c>
      <c r="U96" s="16">
        <f>VLOOKUP(Tabela1[[#This Row],[CD_ITEM]],'BD PESO UNITÁRIO'!A:F,6,0)</f>
        <v>25.18</v>
      </c>
      <c r="V96" s="15">
        <f>Tabela1[[#This Row],[META MARÇO FINAL]]*Tabela1[[#This Row],[PESO UNITÁRIO]]</f>
        <v>360.07400000000001</v>
      </c>
    </row>
    <row r="97" spans="1:22" x14ac:dyDescent="0.3">
      <c r="A97" s="7" t="s">
        <v>38</v>
      </c>
      <c r="B97" s="8" t="s">
        <v>21</v>
      </c>
      <c r="C97" s="8" t="s">
        <v>22</v>
      </c>
      <c r="D97" s="9" t="s">
        <v>47</v>
      </c>
      <c r="E97" s="10" t="s">
        <v>48</v>
      </c>
      <c r="F97" s="11"/>
      <c r="G97" s="12" t="s">
        <v>220</v>
      </c>
      <c r="H97" s="12" t="str">
        <f>CONCATENATE(Tabela1[[#This Row],[ZONA]],Tabela1[[#This Row],[CD_ITEM]])</f>
        <v>G00035021162</v>
      </c>
      <c r="I97" s="13">
        <f>IFERROR(VLOOKUP(Tabela1[[#This Row],[Coluna2]],'Banco de dados ZDA'!A:E,5,0),0)</f>
        <v>68</v>
      </c>
      <c r="J97" s="13">
        <v>0</v>
      </c>
      <c r="K97" s="13">
        <f>Tabela1[[#This Row],[Nov]]+Tabela1[[#This Row],[Nov Corte]]</f>
        <v>68</v>
      </c>
      <c r="L97" s="13">
        <f>IFERROR(VLOOKUP(H97,'Banco de dados ZDA'!A:I,9,0),0)</f>
        <v>98</v>
      </c>
      <c r="M97" s="13">
        <v>0</v>
      </c>
      <c r="N97" s="13">
        <f>Tabela1[[#This Row],[Dez]]+Tabela1[[#This Row],[Dez Corte]]</f>
        <v>98</v>
      </c>
      <c r="O97" s="13">
        <f>IFERROR(VLOOKUP(Tabela1[[#This Row],[Coluna2]],'Banco de dados ZDA'!A:J,10,0),0)</f>
        <v>173</v>
      </c>
      <c r="P97" s="13">
        <v>0</v>
      </c>
      <c r="Q97" s="13">
        <f>Tabela1[[#This Row],[Jan]]+Tabela1[[#This Row],[Jan Corte]]</f>
        <v>173</v>
      </c>
      <c r="R97" s="13">
        <f>AVERAGE(Tabela1[[#This Row],[NOVEMBRO TOTAL]],Tabela1[[#This Row],[DEZEMBRO TOTAL]],Tabela1[[#This Row],[JANEIRO TOTAL]])</f>
        <v>113</v>
      </c>
      <c r="S97" s="14">
        <f>IFERROR(Tabela1[[#This Row],[MÉDIA]]/Tabela1[[#This Row],[META MARÇO FINAL]],"-")</f>
        <v>0.90909090909090906</v>
      </c>
      <c r="T97" s="15">
        <f>Tabela1[[#This Row],[MÉDIA]]+Tabela1[[#This Row],[MÉDIA]]*10%</f>
        <v>124.3</v>
      </c>
      <c r="U97" s="16">
        <f>VLOOKUP(Tabela1[[#This Row],[CD_ITEM]],'BD PESO UNITÁRIO'!A:F,6,0)</f>
        <v>6.6059999999999999</v>
      </c>
      <c r="V97" s="15">
        <f>Tabela1[[#This Row],[META MARÇO FINAL]]*Tabela1[[#This Row],[PESO UNITÁRIO]]</f>
        <v>821.12579999999991</v>
      </c>
    </row>
    <row r="98" spans="1:22" x14ac:dyDescent="0.3">
      <c r="A98" s="7" t="s">
        <v>38</v>
      </c>
      <c r="B98" s="8" t="s">
        <v>21</v>
      </c>
      <c r="C98" s="8" t="s">
        <v>22</v>
      </c>
      <c r="D98" s="9" t="s">
        <v>49</v>
      </c>
      <c r="E98" s="10" t="s">
        <v>50</v>
      </c>
      <c r="F98" s="11"/>
      <c r="G98" s="12" t="s">
        <v>220</v>
      </c>
      <c r="H98" s="12" t="str">
        <f>CONCATENATE(Tabela1[[#This Row],[ZONA]],Tabela1[[#This Row],[CD_ITEM]])</f>
        <v>G00035021171</v>
      </c>
      <c r="I98" s="13">
        <f>IFERROR(VLOOKUP(Tabela1[[#This Row],[Coluna2]],'Banco de dados ZDA'!A:E,5,0),0)</f>
        <v>4</v>
      </c>
      <c r="J98" s="13">
        <v>0</v>
      </c>
      <c r="K98" s="13">
        <f>Tabela1[[#This Row],[Nov]]+Tabela1[[#This Row],[Nov Corte]]</f>
        <v>4</v>
      </c>
      <c r="L98" s="13">
        <f>IFERROR(VLOOKUP(H98,'Banco de dados ZDA'!A:I,9,0),0)</f>
        <v>6</v>
      </c>
      <c r="M98" s="13">
        <v>0</v>
      </c>
      <c r="N98" s="13">
        <f>Tabela1[[#This Row],[Dez]]+Tabela1[[#This Row],[Dez Corte]]</f>
        <v>6</v>
      </c>
      <c r="O98" s="13">
        <f>IFERROR(VLOOKUP(Tabela1[[#This Row],[Coluna2]],'Banco de dados ZDA'!A:J,10,0),0)</f>
        <v>12</v>
      </c>
      <c r="P98" s="13">
        <v>0</v>
      </c>
      <c r="Q98" s="13">
        <f>Tabela1[[#This Row],[Jan]]+Tabela1[[#This Row],[Jan Corte]]</f>
        <v>12</v>
      </c>
      <c r="R98" s="13">
        <f>AVERAGE(Tabela1[[#This Row],[NOVEMBRO TOTAL]],Tabela1[[#This Row],[DEZEMBRO TOTAL]],Tabela1[[#This Row],[JANEIRO TOTAL]])</f>
        <v>7.333333333333333</v>
      </c>
      <c r="S98" s="14">
        <f>IFERROR(Tabela1[[#This Row],[MÉDIA]]/Tabela1[[#This Row],[META MARÇO FINAL]],"-")</f>
        <v>0.90909090909090906</v>
      </c>
      <c r="T98" s="15">
        <f>Tabela1[[#This Row],[MÉDIA]]+Tabela1[[#This Row],[MÉDIA]]*10%</f>
        <v>8.0666666666666664</v>
      </c>
      <c r="U98" s="16">
        <f>VLOOKUP(Tabela1[[#This Row],[CD_ITEM]],'BD PESO UNITÁRIO'!A:F,6,0)</f>
        <v>8.1820000000000004</v>
      </c>
      <c r="V98" s="15">
        <f>Tabela1[[#This Row],[META MARÇO FINAL]]*Tabela1[[#This Row],[PESO UNITÁRIO]]</f>
        <v>66.001466666666673</v>
      </c>
    </row>
    <row r="99" spans="1:22" x14ac:dyDescent="0.3">
      <c r="A99" s="7" t="s">
        <v>26</v>
      </c>
      <c r="B99" s="8" t="s">
        <v>21</v>
      </c>
      <c r="C99" s="8" t="s">
        <v>22</v>
      </c>
      <c r="D99" s="9" t="s">
        <v>51</v>
      </c>
      <c r="E99" s="10" t="s">
        <v>52</v>
      </c>
      <c r="F99" s="11"/>
      <c r="G99" s="12" t="s">
        <v>220</v>
      </c>
      <c r="H99" s="12" t="str">
        <f>CONCATENATE(Tabela1[[#This Row],[ZONA]],Tabela1[[#This Row],[CD_ITEM]])</f>
        <v>G00035021206</v>
      </c>
      <c r="I99" s="13">
        <f>IFERROR(VLOOKUP(Tabela1[[#This Row],[Coluna2]],'Banco de dados ZDA'!A:E,5,0),0)</f>
        <v>17</v>
      </c>
      <c r="J99" s="13">
        <v>0</v>
      </c>
      <c r="K99" s="13">
        <f>Tabela1[[#This Row],[Nov]]+Tabela1[[#This Row],[Nov Corte]]</f>
        <v>17</v>
      </c>
      <c r="L99" s="13">
        <f>IFERROR(VLOOKUP(H99,'Banco de dados ZDA'!A:I,9,0),0)</f>
        <v>52</v>
      </c>
      <c r="M99" s="13">
        <v>0</v>
      </c>
      <c r="N99" s="13">
        <f>Tabela1[[#This Row],[Dez]]+Tabela1[[#This Row],[Dez Corte]]</f>
        <v>52</v>
      </c>
      <c r="O99" s="13">
        <f>IFERROR(VLOOKUP(Tabela1[[#This Row],[Coluna2]],'Banco de dados ZDA'!A:J,10,0),0)</f>
        <v>87</v>
      </c>
      <c r="P99" s="13">
        <v>0</v>
      </c>
      <c r="Q99" s="13">
        <f>Tabela1[[#This Row],[Jan]]+Tabela1[[#This Row],[Jan Corte]]</f>
        <v>87</v>
      </c>
      <c r="R99" s="13">
        <f>AVERAGE(Tabela1[[#This Row],[NOVEMBRO TOTAL]],Tabela1[[#This Row],[DEZEMBRO TOTAL]],Tabela1[[#This Row],[JANEIRO TOTAL]])</f>
        <v>52</v>
      </c>
      <c r="S99" s="14">
        <f>IFERROR(Tabela1[[#This Row],[MÉDIA]]/Tabela1[[#This Row],[META MARÇO FINAL]],"-")</f>
        <v>0.90909090909090906</v>
      </c>
      <c r="T99" s="15">
        <f>Tabela1[[#This Row],[MÉDIA]]+Tabela1[[#This Row],[MÉDIA]]*10%</f>
        <v>57.2</v>
      </c>
      <c r="U99" s="16">
        <f>VLOOKUP(Tabela1[[#This Row],[CD_ITEM]],'BD PESO UNITÁRIO'!A:F,6,0)</f>
        <v>1.18</v>
      </c>
      <c r="V99" s="15">
        <f>Tabela1[[#This Row],[META MARÇO FINAL]]*Tabela1[[#This Row],[PESO UNITÁRIO]]</f>
        <v>67.495999999999995</v>
      </c>
    </row>
    <row r="100" spans="1:22" x14ac:dyDescent="0.3">
      <c r="A100" s="7" t="s">
        <v>53</v>
      </c>
      <c r="B100" s="8" t="s">
        <v>21</v>
      </c>
      <c r="C100" s="8" t="s">
        <v>22</v>
      </c>
      <c r="D100" s="9" t="s">
        <v>54</v>
      </c>
      <c r="E100" s="10" t="s">
        <v>55</v>
      </c>
      <c r="F100" s="11"/>
      <c r="G100" s="12" t="s">
        <v>220</v>
      </c>
      <c r="H100" s="12" t="str">
        <f>CONCATENATE(Tabela1[[#This Row],[ZONA]],Tabela1[[#This Row],[CD_ITEM]])</f>
        <v>G00035021242</v>
      </c>
      <c r="I100" s="13">
        <f>IFERROR(VLOOKUP(Tabela1[[#This Row],[Coluna2]],'Banco de dados ZDA'!A:E,5,0),0)</f>
        <v>8</v>
      </c>
      <c r="J100" s="13">
        <v>0</v>
      </c>
      <c r="K100" s="13">
        <f>Tabela1[[#This Row],[Nov]]+Tabela1[[#This Row],[Nov Corte]]</f>
        <v>8</v>
      </c>
      <c r="L100" s="13">
        <f>IFERROR(VLOOKUP(H100,'Banco de dados ZDA'!A:I,9,0),0)</f>
        <v>58</v>
      </c>
      <c r="M100" s="13">
        <v>0</v>
      </c>
      <c r="N100" s="13">
        <f>Tabela1[[#This Row],[Dez]]+Tabela1[[#This Row],[Dez Corte]]</f>
        <v>58</v>
      </c>
      <c r="O100" s="13">
        <f>IFERROR(VLOOKUP(Tabela1[[#This Row],[Coluna2]],'Banco de dados ZDA'!A:J,10,0),0)</f>
        <v>62</v>
      </c>
      <c r="P100" s="13">
        <v>0</v>
      </c>
      <c r="Q100" s="13">
        <f>Tabela1[[#This Row],[Jan]]+Tabela1[[#This Row],[Jan Corte]]</f>
        <v>62</v>
      </c>
      <c r="R100" s="13">
        <f>AVERAGE(Tabela1[[#This Row],[NOVEMBRO TOTAL]],Tabela1[[#This Row],[DEZEMBRO TOTAL]],Tabela1[[#This Row],[JANEIRO TOTAL]])</f>
        <v>42.666666666666664</v>
      </c>
      <c r="S100" s="14">
        <f>IFERROR(Tabela1[[#This Row],[MÉDIA]]/Tabela1[[#This Row],[META MARÇO FINAL]],"-")</f>
        <v>0.90909090909090906</v>
      </c>
      <c r="T100" s="15">
        <f>Tabela1[[#This Row],[MÉDIA]]+Tabela1[[#This Row],[MÉDIA]]*10%</f>
        <v>46.93333333333333</v>
      </c>
      <c r="U100" s="16">
        <f>VLOOKUP(Tabela1[[#This Row],[CD_ITEM]],'BD PESO UNITÁRIO'!A:F,6,0)</f>
        <v>2.855</v>
      </c>
      <c r="V100" s="15">
        <f>Tabela1[[#This Row],[META MARÇO FINAL]]*Tabela1[[#This Row],[PESO UNITÁRIO]]</f>
        <v>133.99466666666666</v>
      </c>
    </row>
    <row r="101" spans="1:22" x14ac:dyDescent="0.3">
      <c r="A101" s="7" t="s">
        <v>56</v>
      </c>
      <c r="B101" s="8" t="s">
        <v>57</v>
      </c>
      <c r="C101" s="8" t="s">
        <v>22</v>
      </c>
      <c r="D101" s="9" t="s">
        <v>58</v>
      </c>
      <c r="E101" s="10" t="s">
        <v>59</v>
      </c>
      <c r="F101" s="11"/>
      <c r="G101" s="12" t="s">
        <v>220</v>
      </c>
      <c r="H101" s="12" t="str">
        <f>CONCATENATE(Tabela1[[#This Row],[ZONA]],Tabela1[[#This Row],[CD_ITEM]])</f>
        <v>G00035021265</v>
      </c>
      <c r="I101" s="13">
        <v>100</v>
      </c>
      <c r="J101" s="13">
        <v>0</v>
      </c>
      <c r="K101" s="13">
        <f>Tabela1[[#This Row],[Nov]]+Tabela1[[#This Row],[Nov Corte]]</f>
        <v>100</v>
      </c>
      <c r="L101" s="13">
        <f>IFERROR(VLOOKUP(H101,'Banco de dados ZDA'!A:I,9,0),0)</f>
        <v>0</v>
      </c>
      <c r="M101" s="13">
        <v>0</v>
      </c>
      <c r="N101" s="13">
        <v>200</v>
      </c>
      <c r="O101" s="13">
        <f>IFERROR(VLOOKUP(Tabela1[[#This Row],[Coluna2]],'Banco de dados ZDA'!A:J,10,0),0)</f>
        <v>0</v>
      </c>
      <c r="P101" s="13">
        <v>0</v>
      </c>
      <c r="Q101" s="13">
        <v>150</v>
      </c>
      <c r="R101" s="13">
        <f>AVERAGE(Tabela1[[#This Row],[NOVEMBRO TOTAL]],Tabela1[[#This Row],[DEZEMBRO TOTAL]],Tabela1[[#This Row],[JANEIRO TOTAL]])</f>
        <v>150</v>
      </c>
      <c r="S101" s="14">
        <f>IFERROR(Tabela1[[#This Row],[MÉDIA]]/Tabela1[[#This Row],[META MARÇO FINAL]],"-")</f>
        <v>0.90909090909090906</v>
      </c>
      <c r="T101" s="15">
        <f>Tabela1[[#This Row],[MÉDIA]]+Tabela1[[#This Row],[MÉDIA]]*10%</f>
        <v>165</v>
      </c>
      <c r="U101" s="16">
        <f>VLOOKUP(Tabela1[[#This Row],[CD_ITEM]],'BD PESO UNITÁRIO'!A:F,6,0)</f>
        <v>4.8540000000000001</v>
      </c>
      <c r="V101" s="15">
        <f>Tabela1[[#This Row],[META MARÇO FINAL]]*Tabela1[[#This Row],[PESO UNITÁRIO]]</f>
        <v>800.91</v>
      </c>
    </row>
    <row r="102" spans="1:22" x14ac:dyDescent="0.3">
      <c r="A102" s="7" t="s">
        <v>56</v>
      </c>
      <c r="B102" s="8" t="s">
        <v>57</v>
      </c>
      <c r="C102" s="8" t="s">
        <v>22</v>
      </c>
      <c r="D102" s="9" t="s">
        <v>60</v>
      </c>
      <c r="E102" s="10" t="s">
        <v>61</v>
      </c>
      <c r="F102" s="11"/>
      <c r="G102" s="12" t="s">
        <v>220</v>
      </c>
      <c r="H102" s="12" t="str">
        <f>CONCATENATE(Tabela1[[#This Row],[ZONA]],Tabela1[[#This Row],[CD_ITEM]])</f>
        <v>G00035021267</v>
      </c>
      <c r="I102" s="13">
        <v>100</v>
      </c>
      <c r="J102" s="13">
        <v>0</v>
      </c>
      <c r="K102" s="13">
        <f>Tabela1[[#This Row],[Nov]]+Tabela1[[#This Row],[Nov Corte]]</f>
        <v>100</v>
      </c>
      <c r="L102" s="13">
        <f>IFERROR(VLOOKUP(H102,'Banco de dados ZDA'!A:I,9,0),0)</f>
        <v>0</v>
      </c>
      <c r="M102" s="13">
        <v>0</v>
      </c>
      <c r="N102" s="13">
        <v>200</v>
      </c>
      <c r="O102" s="13">
        <f>IFERROR(VLOOKUP(Tabela1[[#This Row],[Coluna2]],'Banco de dados ZDA'!A:J,10,0),0)</f>
        <v>0</v>
      </c>
      <c r="P102" s="13">
        <v>0</v>
      </c>
      <c r="Q102" s="13">
        <v>150</v>
      </c>
      <c r="R102" s="13">
        <f>AVERAGE(Tabela1[[#This Row],[NOVEMBRO TOTAL]],Tabela1[[#This Row],[DEZEMBRO TOTAL]],Tabela1[[#This Row],[JANEIRO TOTAL]])</f>
        <v>150</v>
      </c>
      <c r="S102" s="14">
        <f>IFERROR(Tabela1[[#This Row],[MÉDIA]]/Tabela1[[#This Row],[META MARÇO FINAL]],"-")</f>
        <v>0.90909090909090906</v>
      </c>
      <c r="T102" s="15">
        <f>Tabela1[[#This Row],[MÉDIA]]+Tabela1[[#This Row],[MÉDIA]]*10%</f>
        <v>165</v>
      </c>
      <c r="U102" s="16">
        <f>VLOOKUP(Tabela1[[#This Row],[CD_ITEM]],'BD PESO UNITÁRIO'!A:F,6,0)</f>
        <v>4.8540000000000001</v>
      </c>
      <c r="V102" s="15">
        <f>Tabela1[[#This Row],[META MARÇO FINAL]]*Tabela1[[#This Row],[PESO UNITÁRIO]]</f>
        <v>800.91</v>
      </c>
    </row>
    <row r="103" spans="1:22" x14ac:dyDescent="0.3">
      <c r="A103" s="7" t="s">
        <v>38</v>
      </c>
      <c r="B103" s="8" t="s">
        <v>21</v>
      </c>
      <c r="C103" s="8" t="s">
        <v>22</v>
      </c>
      <c r="D103" s="9" t="s">
        <v>62</v>
      </c>
      <c r="E103" s="10" t="s">
        <v>63</v>
      </c>
      <c r="F103" s="11"/>
      <c r="G103" s="12" t="s">
        <v>220</v>
      </c>
      <c r="H103" s="12" t="str">
        <f>CONCATENATE(Tabela1[[#This Row],[ZONA]],Tabela1[[#This Row],[CD_ITEM]])</f>
        <v>G00035021317</v>
      </c>
      <c r="I103" s="13">
        <f>IFERROR(VLOOKUP(Tabela1[[#This Row],[Coluna2]],'Banco de dados ZDA'!A:E,5,0),0)</f>
        <v>7270</v>
      </c>
      <c r="J103" s="13">
        <v>0</v>
      </c>
      <c r="K103" s="13">
        <f>Tabela1[[#This Row],[Nov]]+Tabela1[[#This Row],[Nov Corte]]</f>
        <v>7270</v>
      </c>
      <c r="L103" s="13">
        <f>IFERROR(VLOOKUP(H103,'Banco de dados ZDA'!A:I,9,0),0)</f>
        <v>12323</v>
      </c>
      <c r="M103" s="13">
        <v>0</v>
      </c>
      <c r="N103" s="13">
        <f>Tabela1[[#This Row],[Dez]]+Tabela1[[#This Row],[Dez Corte]]</f>
        <v>12323</v>
      </c>
      <c r="O103" s="13">
        <f>IFERROR(VLOOKUP(Tabela1[[#This Row],[Coluna2]],'Banco de dados ZDA'!A:J,10,0),0)</f>
        <v>15230</v>
      </c>
      <c r="P103" s="13">
        <v>0</v>
      </c>
      <c r="Q103" s="13">
        <f>Tabela1[[#This Row],[Jan]]+Tabela1[[#This Row],[Jan Corte]]</f>
        <v>15230</v>
      </c>
      <c r="R103" s="13">
        <f>AVERAGE(Tabela1[[#This Row],[NOVEMBRO TOTAL]],Tabela1[[#This Row],[DEZEMBRO TOTAL]],Tabela1[[#This Row],[JANEIRO TOTAL]])</f>
        <v>11607.666666666666</v>
      </c>
      <c r="S103" s="14">
        <f>IFERROR(Tabela1[[#This Row],[MÉDIA]]/Tabela1[[#This Row],[META MARÇO FINAL]],"-")</f>
        <v>0.90909090909090906</v>
      </c>
      <c r="T103" s="15">
        <f>Tabela1[[#This Row],[MÉDIA]]+Tabela1[[#This Row],[MÉDIA]]*10%</f>
        <v>12768.433333333332</v>
      </c>
      <c r="U103" s="16">
        <f>VLOOKUP(Tabela1[[#This Row],[CD_ITEM]],'BD PESO UNITÁRIO'!A:F,6,0)</f>
        <v>2.0310000000000001</v>
      </c>
      <c r="V103" s="15">
        <f>Tabela1[[#This Row],[META MARÇO FINAL]]*Tabela1[[#This Row],[PESO UNITÁRIO]]</f>
        <v>25932.688099999999</v>
      </c>
    </row>
    <row r="104" spans="1:22" x14ac:dyDescent="0.3">
      <c r="A104" s="7" t="s">
        <v>38</v>
      </c>
      <c r="B104" s="8" t="s">
        <v>21</v>
      </c>
      <c r="C104" s="8" t="s">
        <v>22</v>
      </c>
      <c r="D104" s="9" t="s">
        <v>64</v>
      </c>
      <c r="E104" s="10" t="s">
        <v>65</v>
      </c>
      <c r="F104" s="11"/>
      <c r="G104" s="12" t="s">
        <v>220</v>
      </c>
      <c r="H104" s="12" t="str">
        <f>CONCATENATE(Tabela1[[#This Row],[ZONA]],Tabela1[[#This Row],[CD_ITEM]])</f>
        <v>G00035021341</v>
      </c>
      <c r="I104" s="13">
        <f>IFERROR(VLOOKUP(Tabela1[[#This Row],[Coluna2]],'Banco de dados ZDA'!A:E,5,0),0)</f>
        <v>1</v>
      </c>
      <c r="J104" s="13">
        <v>0</v>
      </c>
      <c r="K104" s="13">
        <f>Tabela1[[#This Row],[Nov]]+Tabela1[[#This Row],[Nov Corte]]</f>
        <v>1</v>
      </c>
      <c r="L104" s="13">
        <f>IFERROR(VLOOKUP(H104,'Banco de dados ZDA'!A:I,9,0),0)</f>
        <v>1</v>
      </c>
      <c r="M104" s="13">
        <v>0</v>
      </c>
      <c r="N104" s="13">
        <f>Tabela1[[#This Row],[Dez]]+Tabela1[[#This Row],[Dez Corte]]</f>
        <v>1</v>
      </c>
      <c r="O104" s="13">
        <f>IFERROR(VLOOKUP(Tabela1[[#This Row],[Coluna2]],'Banco de dados ZDA'!A:J,10,0),0)</f>
        <v>1</v>
      </c>
      <c r="P104" s="13">
        <v>0</v>
      </c>
      <c r="Q104" s="13">
        <f>Tabela1[[#This Row],[Jan]]+Tabela1[[#This Row],[Jan Corte]]</f>
        <v>1</v>
      </c>
      <c r="R104" s="13">
        <f>AVERAGE(Tabela1[[#This Row],[NOVEMBRO TOTAL]],Tabela1[[#This Row],[DEZEMBRO TOTAL]],Tabela1[[#This Row],[JANEIRO TOTAL]])</f>
        <v>1</v>
      </c>
      <c r="S104" s="14">
        <f>IFERROR(Tabela1[[#This Row],[MÉDIA]]/Tabela1[[#This Row],[META MARÇO FINAL]],"-")</f>
        <v>0.90909090909090906</v>
      </c>
      <c r="T104" s="15">
        <f>Tabela1[[#This Row],[MÉDIA]]+Tabela1[[#This Row],[MÉDIA]]*10%</f>
        <v>1.1000000000000001</v>
      </c>
      <c r="U104" s="16">
        <f>VLOOKUP(Tabela1[[#This Row],[CD_ITEM]],'BD PESO UNITÁRIO'!A:F,6,0)</f>
        <v>6.798</v>
      </c>
      <c r="V104" s="15">
        <f>Tabela1[[#This Row],[META MARÇO FINAL]]*Tabela1[[#This Row],[PESO UNITÁRIO]]</f>
        <v>7.4778000000000002</v>
      </c>
    </row>
    <row r="105" spans="1:22" x14ac:dyDescent="0.3">
      <c r="A105" s="7" t="s">
        <v>66</v>
      </c>
      <c r="B105" s="8" t="s">
        <v>21</v>
      </c>
      <c r="C105" s="8" t="s">
        <v>22</v>
      </c>
      <c r="D105" s="9" t="s">
        <v>67</v>
      </c>
      <c r="E105" s="10" t="s">
        <v>68</v>
      </c>
      <c r="F105" s="11"/>
      <c r="G105" s="12" t="s">
        <v>220</v>
      </c>
      <c r="H105" s="12" t="str">
        <f>CONCATENATE(Tabela1[[#This Row],[ZONA]],Tabela1[[#This Row],[CD_ITEM]])</f>
        <v>G00035021380</v>
      </c>
      <c r="I105" s="13">
        <f>IFERROR(VLOOKUP(Tabela1[[#This Row],[Coluna2]],'Banco de dados ZDA'!A:E,5,0),0)</f>
        <v>12.04</v>
      </c>
      <c r="J105" s="13">
        <v>0</v>
      </c>
      <c r="K105" s="13">
        <f>Tabela1[[#This Row],[Nov]]+Tabela1[[#This Row],[Nov Corte]]</f>
        <v>12.04</v>
      </c>
      <c r="L105" s="13">
        <f>IFERROR(VLOOKUP(H105,'Banco de dados ZDA'!A:I,9,0),0)</f>
        <v>15</v>
      </c>
      <c r="M105" s="13">
        <v>0</v>
      </c>
      <c r="N105" s="13">
        <f>Tabela1[[#This Row],[Dez]]+Tabela1[[#This Row],[Dez Corte]]</f>
        <v>15</v>
      </c>
      <c r="O105" s="13">
        <f>IFERROR(VLOOKUP(Tabela1[[#This Row],[Coluna2]],'Banco de dados ZDA'!A:J,10,0),0)</f>
        <v>4</v>
      </c>
      <c r="P105" s="13">
        <v>0</v>
      </c>
      <c r="Q105" s="13">
        <f>Tabela1[[#This Row],[Jan]]+Tabela1[[#This Row],[Jan Corte]]</f>
        <v>4</v>
      </c>
      <c r="R105" s="13">
        <f>AVERAGE(Tabela1[[#This Row],[NOVEMBRO TOTAL]],Tabela1[[#This Row],[DEZEMBRO TOTAL]],Tabela1[[#This Row],[JANEIRO TOTAL]])</f>
        <v>10.346666666666666</v>
      </c>
      <c r="S105" s="14">
        <f>IFERROR(Tabela1[[#This Row],[MÉDIA]]/Tabela1[[#This Row],[META MARÇO FINAL]],"-")</f>
        <v>0.90909090909090906</v>
      </c>
      <c r="T105" s="15">
        <f>Tabela1[[#This Row],[MÉDIA]]+Tabela1[[#This Row],[MÉDIA]]*10%</f>
        <v>11.381333333333332</v>
      </c>
      <c r="U105" s="16">
        <f>VLOOKUP(Tabela1[[#This Row],[CD_ITEM]],'BD PESO UNITÁRIO'!A:F,6,0)</f>
        <v>1.3420000000000001</v>
      </c>
      <c r="V105" s="15">
        <f>Tabela1[[#This Row],[META MARÇO FINAL]]*Tabela1[[#This Row],[PESO UNITÁRIO]]</f>
        <v>15.273749333333333</v>
      </c>
    </row>
    <row r="106" spans="1:22" x14ac:dyDescent="0.3">
      <c r="A106" s="7" t="s">
        <v>66</v>
      </c>
      <c r="B106" s="8" t="s">
        <v>21</v>
      </c>
      <c r="C106" s="8" t="s">
        <v>22</v>
      </c>
      <c r="D106" s="9" t="s">
        <v>69</v>
      </c>
      <c r="E106" s="10" t="s">
        <v>70</v>
      </c>
      <c r="F106" s="11"/>
      <c r="G106" s="12" t="s">
        <v>220</v>
      </c>
      <c r="H106" s="12" t="str">
        <f>CONCATENATE(Tabela1[[#This Row],[ZONA]],Tabela1[[#This Row],[CD_ITEM]])</f>
        <v>G00035021381</v>
      </c>
      <c r="I106" s="13">
        <f>IFERROR(VLOOKUP(Tabela1[[#This Row],[Coluna2]],'Banco de dados ZDA'!A:E,5,0),0)</f>
        <v>3</v>
      </c>
      <c r="J106" s="13">
        <v>0</v>
      </c>
      <c r="K106" s="13">
        <f>Tabela1[[#This Row],[Nov]]+Tabela1[[#This Row],[Nov Corte]]</f>
        <v>3</v>
      </c>
      <c r="L106" s="13">
        <f>IFERROR(VLOOKUP(H106,'Banco de dados ZDA'!A:I,9,0),0)</f>
        <v>2</v>
      </c>
      <c r="M106" s="13">
        <v>0</v>
      </c>
      <c r="N106" s="13">
        <f>Tabela1[[#This Row],[Dez]]+Tabela1[[#This Row],[Dez Corte]]</f>
        <v>2</v>
      </c>
      <c r="O106" s="13">
        <f>IFERROR(VLOOKUP(Tabela1[[#This Row],[Coluna2]],'Banco de dados ZDA'!A:J,10,0),0)</f>
        <v>7</v>
      </c>
      <c r="P106" s="13">
        <v>0</v>
      </c>
      <c r="Q106" s="13">
        <f>Tabela1[[#This Row],[Jan]]+Tabela1[[#This Row],[Jan Corte]]</f>
        <v>7</v>
      </c>
      <c r="R106" s="13">
        <f>AVERAGE(Tabela1[[#This Row],[NOVEMBRO TOTAL]],Tabela1[[#This Row],[DEZEMBRO TOTAL]],Tabela1[[#This Row],[JANEIRO TOTAL]])</f>
        <v>4</v>
      </c>
      <c r="S106" s="14">
        <f>IFERROR(Tabela1[[#This Row],[MÉDIA]]/Tabela1[[#This Row],[META MARÇO FINAL]],"-")</f>
        <v>0.90909090909090906</v>
      </c>
      <c r="T106" s="15">
        <f>Tabela1[[#This Row],[MÉDIA]]+Tabela1[[#This Row],[MÉDIA]]*10%</f>
        <v>4.4000000000000004</v>
      </c>
      <c r="U106" s="16">
        <f>VLOOKUP(Tabela1[[#This Row],[CD_ITEM]],'BD PESO UNITÁRIO'!A:F,6,0)</f>
        <v>8.8480000000000008</v>
      </c>
      <c r="V106" s="15">
        <f>Tabela1[[#This Row],[META MARÇO FINAL]]*Tabela1[[#This Row],[PESO UNITÁRIO]]</f>
        <v>38.931200000000004</v>
      </c>
    </row>
    <row r="107" spans="1:22" x14ac:dyDescent="0.3">
      <c r="A107" s="7" t="s">
        <v>31</v>
      </c>
      <c r="B107" s="8" t="s">
        <v>32</v>
      </c>
      <c r="C107" s="8" t="s">
        <v>22</v>
      </c>
      <c r="D107" s="9" t="s">
        <v>71</v>
      </c>
      <c r="E107" s="10" t="s">
        <v>72</v>
      </c>
      <c r="F107" s="11"/>
      <c r="G107" s="12" t="s">
        <v>220</v>
      </c>
      <c r="H107" s="12" t="str">
        <f>CONCATENATE(Tabela1[[#This Row],[ZONA]],Tabela1[[#This Row],[CD_ITEM]])</f>
        <v>G00035021397</v>
      </c>
      <c r="I107" s="13">
        <v>100</v>
      </c>
      <c r="J107" s="13">
        <v>0</v>
      </c>
      <c r="K107" s="13">
        <f>Tabela1[[#This Row],[Nov]]+Tabela1[[#This Row],[Nov Corte]]</f>
        <v>100</v>
      </c>
      <c r="L107" s="13">
        <f>IFERROR(VLOOKUP(H107,'Banco de dados ZDA'!A:I,9,0),0)</f>
        <v>0</v>
      </c>
      <c r="M107" s="13">
        <v>0</v>
      </c>
      <c r="N107" s="13">
        <v>200</v>
      </c>
      <c r="O107" s="13">
        <f>IFERROR(VLOOKUP(Tabela1[[#This Row],[Coluna2]],'Banco de dados ZDA'!A:J,10,0),0)</f>
        <v>0</v>
      </c>
      <c r="P107" s="13">
        <v>0</v>
      </c>
      <c r="Q107" s="13">
        <v>150</v>
      </c>
      <c r="R107" s="13">
        <f>AVERAGE(Tabela1[[#This Row],[NOVEMBRO TOTAL]],Tabela1[[#This Row],[DEZEMBRO TOTAL]],Tabela1[[#This Row],[JANEIRO TOTAL]])</f>
        <v>150</v>
      </c>
      <c r="S107" s="14">
        <f>IFERROR(Tabela1[[#This Row],[MÉDIA]]/Tabela1[[#This Row],[META MARÇO FINAL]],"-")</f>
        <v>0.90909090909090906</v>
      </c>
      <c r="T107" s="15">
        <f>Tabela1[[#This Row],[MÉDIA]]+Tabela1[[#This Row],[MÉDIA]]*10%</f>
        <v>165</v>
      </c>
      <c r="U107" s="16">
        <f>VLOOKUP(Tabela1[[#This Row],[CD_ITEM]],'BD PESO UNITÁRIO'!A:F,6,0)</f>
        <v>25.18</v>
      </c>
      <c r="V107" s="15">
        <f>Tabela1[[#This Row],[META MARÇO FINAL]]*Tabela1[[#This Row],[PESO UNITÁRIO]]</f>
        <v>4154.7</v>
      </c>
    </row>
    <row r="108" spans="1:22" x14ac:dyDescent="0.3">
      <c r="A108" s="7" t="s">
        <v>31</v>
      </c>
      <c r="B108" s="8" t="s">
        <v>32</v>
      </c>
      <c r="C108" s="8" t="s">
        <v>22</v>
      </c>
      <c r="D108" s="9" t="s">
        <v>73</v>
      </c>
      <c r="E108" s="10" t="s">
        <v>74</v>
      </c>
      <c r="F108" s="11"/>
      <c r="G108" s="12" t="s">
        <v>220</v>
      </c>
      <c r="H108" s="12" t="str">
        <f>CONCATENATE(Tabela1[[#This Row],[ZONA]],Tabela1[[#This Row],[CD_ITEM]])</f>
        <v>G00035021398</v>
      </c>
      <c r="I108" s="13">
        <v>100</v>
      </c>
      <c r="J108" s="13">
        <v>0</v>
      </c>
      <c r="K108" s="13">
        <f>Tabela1[[#This Row],[Nov]]+Tabela1[[#This Row],[Nov Corte]]</f>
        <v>100</v>
      </c>
      <c r="L108" s="13">
        <f>IFERROR(VLOOKUP(H108,'Banco de dados ZDA'!A:I,9,0),0)</f>
        <v>0</v>
      </c>
      <c r="M108" s="13">
        <v>0</v>
      </c>
      <c r="N108" s="13">
        <v>200</v>
      </c>
      <c r="O108" s="13">
        <f>IFERROR(VLOOKUP(Tabela1[[#This Row],[Coluna2]],'Banco de dados ZDA'!A:J,10,0),0)</f>
        <v>0</v>
      </c>
      <c r="P108" s="13">
        <v>0</v>
      </c>
      <c r="Q108" s="13">
        <v>150</v>
      </c>
      <c r="R108" s="13">
        <f>AVERAGE(Tabela1[[#This Row],[NOVEMBRO TOTAL]],Tabela1[[#This Row],[DEZEMBRO TOTAL]],Tabela1[[#This Row],[JANEIRO TOTAL]])</f>
        <v>150</v>
      </c>
      <c r="S108" s="14">
        <f>IFERROR(Tabela1[[#This Row],[MÉDIA]]/Tabela1[[#This Row],[META MARÇO FINAL]],"-")</f>
        <v>0.90909090909090906</v>
      </c>
      <c r="T108" s="15">
        <f>Tabela1[[#This Row],[MÉDIA]]+Tabela1[[#This Row],[MÉDIA]]*10%</f>
        <v>165</v>
      </c>
      <c r="U108" s="16">
        <f>VLOOKUP(Tabela1[[#This Row],[CD_ITEM]],'BD PESO UNITÁRIO'!A:F,6,0)</f>
        <v>25.18</v>
      </c>
      <c r="V108" s="15">
        <f>Tabela1[[#This Row],[META MARÇO FINAL]]*Tabela1[[#This Row],[PESO UNITÁRIO]]</f>
        <v>4154.7</v>
      </c>
    </row>
    <row r="109" spans="1:22" x14ac:dyDescent="0.3">
      <c r="A109" s="7" t="s">
        <v>31</v>
      </c>
      <c r="B109" s="8" t="s">
        <v>32</v>
      </c>
      <c r="C109" s="8" t="s">
        <v>22</v>
      </c>
      <c r="D109" s="9" t="s">
        <v>75</v>
      </c>
      <c r="E109" s="10" t="s">
        <v>76</v>
      </c>
      <c r="F109" s="11"/>
      <c r="G109" s="12" t="s">
        <v>220</v>
      </c>
      <c r="H109" s="12" t="str">
        <f>CONCATENATE(Tabela1[[#This Row],[ZONA]],Tabela1[[#This Row],[CD_ITEM]])</f>
        <v>G00035021399</v>
      </c>
      <c r="I109" s="13">
        <v>100</v>
      </c>
      <c r="J109" s="13">
        <v>0</v>
      </c>
      <c r="K109" s="13">
        <f>Tabela1[[#This Row],[Nov]]+Tabela1[[#This Row],[Nov Corte]]</f>
        <v>100</v>
      </c>
      <c r="L109" s="13">
        <f>IFERROR(VLOOKUP(H109,'Banco de dados ZDA'!A:I,9,0),0)</f>
        <v>0</v>
      </c>
      <c r="M109" s="13">
        <v>0</v>
      </c>
      <c r="N109" s="13">
        <v>200</v>
      </c>
      <c r="O109" s="13">
        <f>IFERROR(VLOOKUP(Tabela1[[#This Row],[Coluna2]],'Banco de dados ZDA'!A:J,10,0),0)</f>
        <v>0</v>
      </c>
      <c r="P109" s="13">
        <v>0</v>
      </c>
      <c r="Q109" s="13">
        <v>150</v>
      </c>
      <c r="R109" s="13">
        <f>AVERAGE(Tabela1[[#This Row],[NOVEMBRO TOTAL]],Tabela1[[#This Row],[DEZEMBRO TOTAL]],Tabela1[[#This Row],[JANEIRO TOTAL]])</f>
        <v>150</v>
      </c>
      <c r="S109" s="14">
        <f>IFERROR(Tabela1[[#This Row],[MÉDIA]]/Tabela1[[#This Row],[META MARÇO FINAL]],"-")</f>
        <v>0.90909090909090906</v>
      </c>
      <c r="T109" s="15">
        <f>Tabela1[[#This Row],[MÉDIA]]+Tabela1[[#This Row],[MÉDIA]]*10%</f>
        <v>165</v>
      </c>
      <c r="U109" s="16">
        <f>VLOOKUP(Tabela1[[#This Row],[CD_ITEM]],'BD PESO UNITÁRIO'!A:F,6,0)</f>
        <v>25.18</v>
      </c>
      <c r="V109" s="15">
        <f>Tabela1[[#This Row],[META MARÇO FINAL]]*Tabela1[[#This Row],[PESO UNITÁRIO]]</f>
        <v>4154.7</v>
      </c>
    </row>
    <row r="110" spans="1:22" x14ac:dyDescent="0.3">
      <c r="A110" s="7" t="s">
        <v>38</v>
      </c>
      <c r="B110" s="8" t="s">
        <v>21</v>
      </c>
      <c r="C110" s="8" t="s">
        <v>22</v>
      </c>
      <c r="D110" s="9" t="s">
        <v>77</v>
      </c>
      <c r="E110" s="10" t="s">
        <v>78</v>
      </c>
      <c r="F110" s="11"/>
      <c r="G110" s="12" t="s">
        <v>220</v>
      </c>
      <c r="H110" s="12" t="str">
        <f>CONCATENATE(Tabela1[[#This Row],[ZONA]],Tabela1[[#This Row],[CD_ITEM]])</f>
        <v>G00035021400</v>
      </c>
      <c r="I110" s="13">
        <f>IFERROR(VLOOKUP(Tabela1[[#This Row],[Coluna2]],'Banco de dados ZDA'!A:E,5,0),0)</f>
        <v>34</v>
      </c>
      <c r="J110" s="13">
        <v>0</v>
      </c>
      <c r="K110" s="13">
        <f>Tabela1[[#This Row],[Nov]]+Tabela1[[#This Row],[Nov Corte]]</f>
        <v>34</v>
      </c>
      <c r="L110" s="13">
        <f>IFERROR(VLOOKUP(H110,'Banco de dados ZDA'!A:I,9,0),0)</f>
        <v>5</v>
      </c>
      <c r="M110" s="13">
        <v>0</v>
      </c>
      <c r="N110" s="13">
        <f>Tabela1[[#This Row],[Dez]]+Tabela1[[#This Row],[Dez Corte]]</f>
        <v>5</v>
      </c>
      <c r="O110" s="13">
        <f>IFERROR(VLOOKUP(Tabela1[[#This Row],[Coluna2]],'Banco de dados ZDA'!A:J,10,0),0)</f>
        <v>17</v>
      </c>
      <c r="P110" s="13">
        <v>0</v>
      </c>
      <c r="Q110" s="13">
        <f>Tabela1[[#This Row],[Jan]]+Tabela1[[#This Row],[Jan Corte]]</f>
        <v>17</v>
      </c>
      <c r="R110" s="13">
        <f>AVERAGE(Tabela1[[#This Row],[NOVEMBRO TOTAL]],Tabela1[[#This Row],[DEZEMBRO TOTAL]],Tabela1[[#This Row],[JANEIRO TOTAL]])</f>
        <v>18.666666666666668</v>
      </c>
      <c r="S110" s="14">
        <f>IFERROR(Tabela1[[#This Row],[MÉDIA]]/Tabela1[[#This Row],[META MARÇO FINAL]],"-")</f>
        <v>0.90909090909090906</v>
      </c>
      <c r="T110" s="15">
        <f>Tabela1[[#This Row],[MÉDIA]]+Tabela1[[#This Row],[MÉDIA]]*10%</f>
        <v>20.533333333333335</v>
      </c>
      <c r="U110" s="16">
        <f>VLOOKUP(Tabela1[[#This Row],[CD_ITEM]],'BD PESO UNITÁRIO'!A:F,6,0)</f>
        <v>6.7859999999999996</v>
      </c>
      <c r="V110" s="15">
        <f>Tabela1[[#This Row],[META MARÇO FINAL]]*Tabela1[[#This Row],[PESO UNITÁRIO]]</f>
        <v>139.33920000000001</v>
      </c>
    </row>
    <row r="111" spans="1:22" x14ac:dyDescent="0.3">
      <c r="A111" s="7" t="s">
        <v>26</v>
      </c>
      <c r="B111" s="8" t="s">
        <v>21</v>
      </c>
      <c r="C111" s="8" t="s">
        <v>22</v>
      </c>
      <c r="D111" s="9" t="s">
        <v>79</v>
      </c>
      <c r="E111" s="10" t="s">
        <v>80</v>
      </c>
      <c r="F111" s="11"/>
      <c r="G111" s="12" t="s">
        <v>220</v>
      </c>
      <c r="H111" s="12" t="str">
        <f>CONCATENATE(Tabela1[[#This Row],[ZONA]],Tabela1[[#This Row],[CD_ITEM]])</f>
        <v>G00035021432</v>
      </c>
      <c r="I111" s="13">
        <f>IFERROR(VLOOKUP(Tabela1[[#This Row],[Coluna2]],'Banco de dados ZDA'!A:E,5,0),0)</f>
        <v>12</v>
      </c>
      <c r="J111" s="13">
        <v>0</v>
      </c>
      <c r="K111" s="13">
        <f>Tabela1[[#This Row],[Nov]]+Tabela1[[#This Row],[Nov Corte]]</f>
        <v>12</v>
      </c>
      <c r="L111" s="13">
        <f>IFERROR(VLOOKUP(H111,'Banco de dados ZDA'!A:I,9,0),0)</f>
        <v>47</v>
      </c>
      <c r="M111" s="13">
        <v>0</v>
      </c>
      <c r="N111" s="13">
        <f>Tabela1[[#This Row],[Dez]]+Tabela1[[#This Row],[Dez Corte]]</f>
        <v>47</v>
      </c>
      <c r="O111" s="13">
        <f>IFERROR(VLOOKUP(Tabela1[[#This Row],[Coluna2]],'Banco de dados ZDA'!A:J,10,0),0)</f>
        <v>80</v>
      </c>
      <c r="P111" s="13">
        <v>0</v>
      </c>
      <c r="Q111" s="13">
        <f>Tabela1[[#This Row],[Jan]]+Tabela1[[#This Row],[Jan Corte]]</f>
        <v>80</v>
      </c>
      <c r="R111" s="13">
        <f>AVERAGE(Tabela1[[#This Row],[NOVEMBRO TOTAL]],Tabela1[[#This Row],[DEZEMBRO TOTAL]],Tabela1[[#This Row],[JANEIRO TOTAL]])</f>
        <v>46.333333333333336</v>
      </c>
      <c r="S111" s="14">
        <f>IFERROR(Tabela1[[#This Row],[MÉDIA]]/Tabela1[[#This Row],[META MARÇO FINAL]],"-")</f>
        <v>0.90909090909090906</v>
      </c>
      <c r="T111" s="15">
        <f>Tabela1[[#This Row],[MÉDIA]]+Tabela1[[#This Row],[MÉDIA]]*10%</f>
        <v>50.966666666666669</v>
      </c>
      <c r="U111" s="16">
        <f>VLOOKUP(Tabela1[[#This Row],[CD_ITEM]],'BD PESO UNITÁRIO'!A:F,6,0)</f>
        <v>4.734</v>
      </c>
      <c r="V111" s="15">
        <f>Tabela1[[#This Row],[META MARÇO FINAL]]*Tabela1[[#This Row],[PESO UNITÁRIO]]</f>
        <v>241.27620000000002</v>
      </c>
    </row>
    <row r="112" spans="1:22" x14ac:dyDescent="0.3">
      <c r="A112" s="7" t="s">
        <v>20</v>
      </c>
      <c r="B112" s="8" t="s">
        <v>21</v>
      </c>
      <c r="C112" s="8" t="s">
        <v>22</v>
      </c>
      <c r="D112" s="9" t="s">
        <v>81</v>
      </c>
      <c r="E112" s="10" t="s">
        <v>82</v>
      </c>
      <c r="F112" s="11"/>
      <c r="G112" s="12" t="s">
        <v>220</v>
      </c>
      <c r="H112" s="12" t="str">
        <f>CONCATENATE(Tabela1[[#This Row],[ZONA]],Tabela1[[#This Row],[CD_ITEM]])</f>
        <v>G00035021433</v>
      </c>
      <c r="I112" s="13">
        <f>IFERROR(VLOOKUP(Tabela1[[#This Row],[Coluna2]],'Banco de dados ZDA'!A:E,5,0),0)</f>
        <v>9</v>
      </c>
      <c r="J112" s="13">
        <v>0</v>
      </c>
      <c r="K112" s="13">
        <f>Tabela1[[#This Row],[Nov]]+Tabela1[[#This Row],[Nov Corte]]</f>
        <v>9</v>
      </c>
      <c r="L112" s="13">
        <f>IFERROR(VLOOKUP(H112,'Banco de dados ZDA'!A:I,9,0),0)</f>
        <v>30</v>
      </c>
      <c r="M112" s="13">
        <v>0</v>
      </c>
      <c r="N112" s="13">
        <f>Tabela1[[#This Row],[Dez]]+Tabela1[[#This Row],[Dez Corte]]</f>
        <v>30</v>
      </c>
      <c r="O112" s="13">
        <f>IFERROR(VLOOKUP(Tabela1[[#This Row],[Coluna2]],'Banco de dados ZDA'!A:J,10,0),0)</f>
        <v>61</v>
      </c>
      <c r="P112" s="13">
        <v>0</v>
      </c>
      <c r="Q112" s="13">
        <f>Tabela1[[#This Row],[Jan]]+Tabela1[[#This Row],[Jan Corte]]</f>
        <v>61</v>
      </c>
      <c r="R112" s="13">
        <f>AVERAGE(Tabela1[[#This Row],[NOVEMBRO TOTAL]],Tabela1[[#This Row],[DEZEMBRO TOTAL]],Tabela1[[#This Row],[JANEIRO TOTAL]])</f>
        <v>33.333333333333336</v>
      </c>
      <c r="S112" s="14">
        <f>IFERROR(Tabela1[[#This Row],[MÉDIA]]/Tabela1[[#This Row],[META MARÇO FINAL]],"-")</f>
        <v>0.90909090909090906</v>
      </c>
      <c r="T112" s="15">
        <f>Tabela1[[#This Row],[MÉDIA]]+Tabela1[[#This Row],[MÉDIA]]*10%</f>
        <v>36.666666666666671</v>
      </c>
      <c r="U112" s="16">
        <f>VLOOKUP(Tabela1[[#This Row],[CD_ITEM]],'BD PESO UNITÁRIO'!A:F,6,0)</f>
        <v>3.694</v>
      </c>
      <c r="V112" s="15">
        <f>Tabela1[[#This Row],[META MARÇO FINAL]]*Tabela1[[#This Row],[PESO UNITÁRIO]]</f>
        <v>135.44666666666669</v>
      </c>
    </row>
    <row r="113" spans="1:22" x14ac:dyDescent="0.3">
      <c r="A113" s="7" t="s">
        <v>26</v>
      </c>
      <c r="B113" s="8" t="s">
        <v>21</v>
      </c>
      <c r="C113" s="8" t="s">
        <v>22</v>
      </c>
      <c r="D113" s="9" t="s">
        <v>83</v>
      </c>
      <c r="E113" s="10" t="s">
        <v>84</v>
      </c>
      <c r="F113" s="11"/>
      <c r="G113" s="12" t="s">
        <v>220</v>
      </c>
      <c r="H113" s="12" t="str">
        <f>CONCATENATE(Tabela1[[#This Row],[ZONA]],Tabela1[[#This Row],[CD_ITEM]])</f>
        <v>G00035021443</v>
      </c>
      <c r="I113" s="13">
        <v>100</v>
      </c>
      <c r="J113" s="13">
        <v>0</v>
      </c>
      <c r="K113" s="13">
        <f>Tabela1[[#This Row],[Nov]]+Tabela1[[#This Row],[Nov Corte]]</f>
        <v>100</v>
      </c>
      <c r="L113" s="13">
        <f>IFERROR(VLOOKUP(H113,'Banco de dados ZDA'!A:I,9,0),0)</f>
        <v>0</v>
      </c>
      <c r="M113" s="13">
        <v>0</v>
      </c>
      <c r="N113" s="13">
        <v>200</v>
      </c>
      <c r="O113" s="13">
        <f>IFERROR(VLOOKUP(Tabela1[[#This Row],[Coluna2]],'Banco de dados ZDA'!A:J,10,0),0)</f>
        <v>0</v>
      </c>
      <c r="P113" s="13">
        <v>0</v>
      </c>
      <c r="Q113" s="13">
        <v>150</v>
      </c>
      <c r="R113" s="13">
        <f>AVERAGE(Tabela1[[#This Row],[NOVEMBRO TOTAL]],Tabela1[[#This Row],[DEZEMBRO TOTAL]],Tabela1[[#This Row],[JANEIRO TOTAL]])</f>
        <v>150</v>
      </c>
      <c r="S113" s="14">
        <f>IFERROR(Tabela1[[#This Row],[MÉDIA]]/Tabela1[[#This Row],[META MARÇO FINAL]],"-")</f>
        <v>0.90909090909090906</v>
      </c>
      <c r="T113" s="15">
        <f>Tabela1[[#This Row],[MÉDIA]]+Tabela1[[#This Row],[MÉDIA]]*10%</f>
        <v>165</v>
      </c>
      <c r="U113" s="16">
        <f>VLOOKUP(Tabela1[[#This Row],[CD_ITEM]],'BD PESO UNITÁRIO'!A:F,6,0)</f>
        <v>4.734</v>
      </c>
      <c r="V113" s="15">
        <f>Tabela1[[#This Row],[META MARÇO FINAL]]*Tabela1[[#This Row],[PESO UNITÁRIO]]</f>
        <v>781.11</v>
      </c>
    </row>
    <row r="114" spans="1:22" x14ac:dyDescent="0.3">
      <c r="A114" s="7" t="s">
        <v>56</v>
      </c>
      <c r="B114" s="8" t="s">
        <v>57</v>
      </c>
      <c r="C114" s="8" t="s">
        <v>22</v>
      </c>
      <c r="D114" s="9" t="s">
        <v>85</v>
      </c>
      <c r="E114" s="10" t="s">
        <v>86</v>
      </c>
      <c r="F114" s="11"/>
      <c r="G114" s="12" t="s">
        <v>220</v>
      </c>
      <c r="H114" s="12" t="str">
        <f>CONCATENATE(Tabela1[[#This Row],[ZONA]],Tabela1[[#This Row],[CD_ITEM]])</f>
        <v>G00035021499</v>
      </c>
      <c r="I114" s="13">
        <f>IFERROR(VLOOKUP(Tabela1[[#This Row],[Coluna2]],'Banco de dados ZDA'!A:E,5,0),0)</f>
        <v>3</v>
      </c>
      <c r="J114" s="13">
        <v>0</v>
      </c>
      <c r="K114" s="13">
        <f>Tabela1[[#This Row],[Nov]]+Tabela1[[#This Row],[Nov Corte]]</f>
        <v>3</v>
      </c>
      <c r="L114" s="13">
        <f>IFERROR(VLOOKUP(H114,'Banco de dados ZDA'!A:I,9,0),0)</f>
        <v>1</v>
      </c>
      <c r="M114" s="13">
        <v>0</v>
      </c>
      <c r="N114" s="13">
        <f>Tabela1[[#This Row],[Dez]]+Tabela1[[#This Row],[Dez Corte]]</f>
        <v>1</v>
      </c>
      <c r="O114" s="13">
        <f>IFERROR(VLOOKUP(Tabela1[[#This Row],[Coluna2]],'Banco de dados ZDA'!A:J,10,0),0)</f>
        <v>0</v>
      </c>
      <c r="P114" s="13">
        <v>0</v>
      </c>
      <c r="Q114" s="13">
        <v>29</v>
      </c>
      <c r="R114" s="13">
        <f>AVERAGE(Tabela1[[#This Row],[NOVEMBRO TOTAL]],Tabela1[[#This Row],[DEZEMBRO TOTAL]],Tabela1[[#This Row],[JANEIRO TOTAL]])</f>
        <v>11</v>
      </c>
      <c r="S114" s="14">
        <f>IFERROR(Tabela1[[#This Row],[MÉDIA]]/Tabela1[[#This Row],[META MARÇO FINAL]],"-")</f>
        <v>0.90909090909090917</v>
      </c>
      <c r="T114" s="15">
        <f>Tabela1[[#This Row],[MÉDIA]]+Tabela1[[#This Row],[MÉDIA]]*10%</f>
        <v>12.1</v>
      </c>
      <c r="U114" s="16">
        <f>VLOOKUP(Tabela1[[#This Row],[CD_ITEM]],'BD PESO UNITÁRIO'!A:F,6,0)</f>
        <v>6</v>
      </c>
      <c r="V114" s="15">
        <f>Tabela1[[#This Row],[META MARÇO FINAL]]*Tabela1[[#This Row],[PESO UNITÁRIO]]</f>
        <v>72.599999999999994</v>
      </c>
    </row>
    <row r="115" spans="1:22" x14ac:dyDescent="0.3">
      <c r="A115" s="7" t="s">
        <v>56</v>
      </c>
      <c r="B115" s="8" t="s">
        <v>57</v>
      </c>
      <c r="C115" s="8" t="s">
        <v>22</v>
      </c>
      <c r="D115" s="9" t="s">
        <v>87</v>
      </c>
      <c r="E115" s="10" t="s">
        <v>88</v>
      </c>
      <c r="F115" s="11"/>
      <c r="G115" s="12" t="s">
        <v>220</v>
      </c>
      <c r="H115" s="12" t="str">
        <f>CONCATENATE(Tabela1[[#This Row],[ZONA]],Tabela1[[#This Row],[CD_ITEM]])</f>
        <v>G00035021500</v>
      </c>
      <c r="I115" s="13">
        <f>IFERROR(VLOOKUP(Tabela1[[#This Row],[Coluna2]],'Banco de dados ZDA'!A:E,5,0),0)</f>
        <v>1</v>
      </c>
      <c r="J115" s="13">
        <v>0</v>
      </c>
      <c r="K115" s="13">
        <f>Tabela1[[#This Row],[Nov]]+Tabela1[[#This Row],[Nov Corte]]</f>
        <v>1</v>
      </c>
      <c r="L115" s="13">
        <f>IFERROR(VLOOKUP(H115,'Banco de dados ZDA'!A:I,9,0),0)</f>
        <v>0</v>
      </c>
      <c r="M115" s="13">
        <v>0</v>
      </c>
      <c r="N115" s="13">
        <v>50</v>
      </c>
      <c r="O115" s="13">
        <f>IFERROR(VLOOKUP(Tabela1[[#This Row],[Coluna2]],'Banco de dados ZDA'!A:J,10,0),0)</f>
        <v>0</v>
      </c>
      <c r="P115" s="13">
        <v>0</v>
      </c>
      <c r="Q115" s="13">
        <v>29</v>
      </c>
      <c r="R115" s="13">
        <f>AVERAGE(Tabela1[[#This Row],[NOVEMBRO TOTAL]],Tabela1[[#This Row],[DEZEMBRO TOTAL]],Tabela1[[#This Row],[JANEIRO TOTAL]])</f>
        <v>26.666666666666668</v>
      </c>
      <c r="S115" s="14">
        <f>IFERROR(Tabela1[[#This Row],[MÉDIA]]/Tabela1[[#This Row],[META MARÇO FINAL]],"-")</f>
        <v>0.90909090909090906</v>
      </c>
      <c r="T115" s="15">
        <f>Tabela1[[#This Row],[MÉDIA]]+Tabela1[[#This Row],[MÉDIA]]*10%</f>
        <v>29.333333333333336</v>
      </c>
      <c r="U115" s="16">
        <f>VLOOKUP(Tabela1[[#This Row],[CD_ITEM]],'BD PESO UNITÁRIO'!A:F,6,0)</f>
        <v>6</v>
      </c>
      <c r="V115" s="15">
        <f>Tabela1[[#This Row],[META MARÇO FINAL]]*Tabela1[[#This Row],[PESO UNITÁRIO]]</f>
        <v>176</v>
      </c>
    </row>
    <row r="116" spans="1:22" x14ac:dyDescent="0.3">
      <c r="A116" s="7" t="s">
        <v>56</v>
      </c>
      <c r="B116" s="8" t="s">
        <v>57</v>
      </c>
      <c r="C116" s="8" t="s">
        <v>22</v>
      </c>
      <c r="D116" s="9" t="s">
        <v>89</v>
      </c>
      <c r="E116" s="10" t="s">
        <v>90</v>
      </c>
      <c r="F116" s="11"/>
      <c r="G116" s="12" t="s">
        <v>220</v>
      </c>
      <c r="H116" s="12" t="str">
        <f>CONCATENATE(Tabela1[[#This Row],[ZONA]],Tabela1[[#This Row],[CD_ITEM]])</f>
        <v>G00035021501</v>
      </c>
      <c r="I116" s="13">
        <f>IFERROR(VLOOKUP(Tabela1[[#This Row],[Coluna2]],'Banco de dados ZDA'!A:E,5,0),0)</f>
        <v>2</v>
      </c>
      <c r="J116" s="13">
        <v>0</v>
      </c>
      <c r="K116" s="13">
        <f>Tabela1[[#This Row],[Nov]]+Tabela1[[#This Row],[Nov Corte]]</f>
        <v>2</v>
      </c>
      <c r="L116" s="13">
        <f>IFERROR(VLOOKUP(H116,'Banco de dados ZDA'!A:I,9,0),0)</f>
        <v>1</v>
      </c>
      <c r="M116" s="13">
        <v>0</v>
      </c>
      <c r="N116" s="13">
        <f>Tabela1[[#This Row],[Dez]]+Tabela1[[#This Row],[Dez Corte]]</f>
        <v>1</v>
      </c>
      <c r="O116" s="13">
        <f>IFERROR(VLOOKUP(Tabela1[[#This Row],[Coluna2]],'Banco de dados ZDA'!A:J,10,0),0)</f>
        <v>0</v>
      </c>
      <c r="P116" s="13">
        <v>0</v>
      </c>
      <c r="Q116" s="13">
        <v>29</v>
      </c>
      <c r="R116" s="13">
        <f>AVERAGE(Tabela1[[#This Row],[NOVEMBRO TOTAL]],Tabela1[[#This Row],[DEZEMBRO TOTAL]],Tabela1[[#This Row],[JANEIRO TOTAL]])</f>
        <v>10.666666666666666</v>
      </c>
      <c r="S116" s="14">
        <f>IFERROR(Tabela1[[#This Row],[MÉDIA]]/Tabela1[[#This Row],[META MARÇO FINAL]],"-")</f>
        <v>0.90909090909090906</v>
      </c>
      <c r="T116" s="15">
        <f>Tabela1[[#This Row],[MÉDIA]]+Tabela1[[#This Row],[MÉDIA]]*10%</f>
        <v>11.733333333333333</v>
      </c>
      <c r="U116" s="16">
        <f>VLOOKUP(Tabela1[[#This Row],[CD_ITEM]],'BD PESO UNITÁRIO'!A:F,6,0)</f>
        <v>6</v>
      </c>
      <c r="V116" s="15">
        <f>Tabela1[[#This Row],[META MARÇO FINAL]]*Tabela1[[#This Row],[PESO UNITÁRIO]]</f>
        <v>70.399999999999991</v>
      </c>
    </row>
    <row r="117" spans="1:22" x14ac:dyDescent="0.3">
      <c r="A117" s="7" t="s">
        <v>38</v>
      </c>
      <c r="B117" s="8" t="s">
        <v>21</v>
      </c>
      <c r="C117" s="8" t="s">
        <v>22</v>
      </c>
      <c r="D117" s="9" t="s">
        <v>91</v>
      </c>
      <c r="E117" s="10" t="s">
        <v>92</v>
      </c>
      <c r="F117" s="11"/>
      <c r="G117" s="12" t="s">
        <v>220</v>
      </c>
      <c r="H117" s="12" t="str">
        <f>CONCATENATE(Tabela1[[#This Row],[ZONA]],Tabela1[[#This Row],[CD_ITEM]])</f>
        <v>G00035021502</v>
      </c>
      <c r="I117" s="13">
        <v>100</v>
      </c>
      <c r="J117" s="13">
        <v>0</v>
      </c>
      <c r="K117" s="13">
        <f>Tabela1[[#This Row],[Nov]]+Tabela1[[#This Row],[Nov Corte]]</f>
        <v>100</v>
      </c>
      <c r="L117" s="13">
        <f>IFERROR(VLOOKUP(H117,'Banco de dados ZDA'!A:I,9,0),0)</f>
        <v>0</v>
      </c>
      <c r="M117" s="13">
        <v>0</v>
      </c>
      <c r="N117" s="13">
        <v>200</v>
      </c>
      <c r="O117" s="13">
        <f>IFERROR(VLOOKUP(Tabela1[[#This Row],[Coluna2]],'Banco de dados ZDA'!A:J,10,0),0)</f>
        <v>1</v>
      </c>
      <c r="P117" s="13">
        <v>0</v>
      </c>
      <c r="Q117" s="13">
        <v>150</v>
      </c>
      <c r="R117" s="13">
        <f>AVERAGE(Tabela1[[#This Row],[NOVEMBRO TOTAL]],Tabela1[[#This Row],[DEZEMBRO TOTAL]],Tabela1[[#This Row],[JANEIRO TOTAL]])</f>
        <v>150</v>
      </c>
      <c r="S117" s="14">
        <f>IFERROR(Tabela1[[#This Row],[MÉDIA]]/Tabela1[[#This Row],[META MARÇO FINAL]],"-")</f>
        <v>0.90909090909090906</v>
      </c>
      <c r="T117" s="15">
        <f>Tabela1[[#This Row],[MÉDIA]]+Tabela1[[#This Row],[MÉDIA]]*10%</f>
        <v>165</v>
      </c>
      <c r="U117" s="16">
        <f>VLOOKUP(Tabela1[[#This Row],[CD_ITEM]],'BD PESO UNITÁRIO'!A:F,6,0)</f>
        <v>1.105</v>
      </c>
      <c r="V117" s="15">
        <f>Tabela1[[#This Row],[META MARÇO FINAL]]*Tabela1[[#This Row],[PESO UNITÁRIO]]</f>
        <v>182.32499999999999</v>
      </c>
    </row>
    <row r="118" spans="1:22" x14ac:dyDescent="0.3">
      <c r="A118" s="7" t="s">
        <v>38</v>
      </c>
      <c r="B118" s="8" t="s">
        <v>21</v>
      </c>
      <c r="C118" s="8" t="s">
        <v>22</v>
      </c>
      <c r="D118" s="9" t="s">
        <v>93</v>
      </c>
      <c r="E118" s="10" t="s">
        <v>94</v>
      </c>
      <c r="F118" s="11"/>
      <c r="G118" s="12" t="s">
        <v>220</v>
      </c>
      <c r="H118" s="12" t="str">
        <f>CONCATENATE(Tabela1[[#This Row],[ZONA]],Tabela1[[#This Row],[CD_ITEM]])</f>
        <v>G00035021506</v>
      </c>
      <c r="I118" s="13">
        <v>100</v>
      </c>
      <c r="J118" s="13">
        <v>0</v>
      </c>
      <c r="K118" s="13">
        <f>Tabela1[[#This Row],[Nov]]+Tabela1[[#This Row],[Nov Corte]]</f>
        <v>100</v>
      </c>
      <c r="L118" s="13">
        <f>IFERROR(VLOOKUP(H118,'Banco de dados ZDA'!A:I,9,0),0)</f>
        <v>2</v>
      </c>
      <c r="M118" s="13">
        <v>0</v>
      </c>
      <c r="N118" s="13">
        <v>200</v>
      </c>
      <c r="O118" s="13">
        <f>IFERROR(VLOOKUP(Tabela1[[#This Row],[Coluna2]],'Banco de dados ZDA'!A:J,10,0),0)</f>
        <v>1</v>
      </c>
      <c r="P118" s="13">
        <v>0</v>
      </c>
      <c r="Q118" s="13">
        <v>150</v>
      </c>
      <c r="R118" s="13">
        <f>AVERAGE(Tabela1[[#This Row],[NOVEMBRO TOTAL]],Tabela1[[#This Row],[DEZEMBRO TOTAL]],Tabela1[[#This Row],[JANEIRO TOTAL]])</f>
        <v>150</v>
      </c>
      <c r="S118" s="14">
        <f>IFERROR(Tabela1[[#This Row],[MÉDIA]]/Tabela1[[#This Row],[META MARÇO FINAL]],"-")</f>
        <v>0.90909090909090906</v>
      </c>
      <c r="T118" s="15">
        <f>Tabela1[[#This Row],[MÉDIA]]+Tabela1[[#This Row],[MÉDIA]]*10%</f>
        <v>165</v>
      </c>
      <c r="U118" s="16">
        <f>VLOOKUP(Tabela1[[#This Row],[CD_ITEM]],'BD PESO UNITÁRIO'!A:F,6,0)</f>
        <v>2.2949999999999999</v>
      </c>
      <c r="V118" s="15">
        <f>Tabela1[[#This Row],[META MARÇO FINAL]]*Tabela1[[#This Row],[PESO UNITÁRIO]]</f>
        <v>378.67500000000001</v>
      </c>
    </row>
    <row r="119" spans="1:22" x14ac:dyDescent="0.3">
      <c r="A119" s="7" t="s">
        <v>95</v>
      </c>
      <c r="B119" s="8" t="s">
        <v>32</v>
      </c>
      <c r="C119" s="8" t="s">
        <v>96</v>
      </c>
      <c r="D119" s="9" t="s">
        <v>97</v>
      </c>
      <c r="E119" s="10" t="s">
        <v>98</v>
      </c>
      <c r="F119" s="11"/>
      <c r="G119" s="12" t="s">
        <v>220</v>
      </c>
      <c r="H119" s="12" t="str">
        <f>CONCATENATE(Tabela1[[#This Row],[ZONA]],Tabela1[[#This Row],[CD_ITEM]])</f>
        <v>G00035021538</v>
      </c>
      <c r="I119" s="13">
        <v>100</v>
      </c>
      <c r="J119" s="13">
        <v>0</v>
      </c>
      <c r="K119" s="13">
        <f>Tabela1[[#This Row],[Nov]]+Tabela1[[#This Row],[Nov Corte]]</f>
        <v>100</v>
      </c>
      <c r="L119" s="13">
        <f>IFERROR(VLOOKUP(H119,'Banco de dados ZDA'!A:I,9,0),0)</f>
        <v>0</v>
      </c>
      <c r="M119" s="13">
        <v>0</v>
      </c>
      <c r="N119" s="13">
        <v>200</v>
      </c>
      <c r="O119" s="13">
        <f>IFERROR(VLOOKUP(Tabela1[[#This Row],[Coluna2]],'Banco de dados ZDA'!A:J,10,0),0)</f>
        <v>0</v>
      </c>
      <c r="P119" s="13">
        <v>0</v>
      </c>
      <c r="Q119" s="13">
        <v>150</v>
      </c>
      <c r="R119" s="13">
        <f>AVERAGE(Tabela1[[#This Row],[NOVEMBRO TOTAL]],Tabela1[[#This Row],[DEZEMBRO TOTAL]],Tabela1[[#This Row],[JANEIRO TOTAL]])</f>
        <v>150</v>
      </c>
      <c r="S119" s="14">
        <f>IFERROR(Tabela1[[#This Row],[MÉDIA]]/Tabela1[[#This Row],[META MARÇO FINAL]],"-")</f>
        <v>0.90909090909090906</v>
      </c>
      <c r="T119" s="15">
        <f>Tabela1[[#This Row],[MÉDIA]]+Tabela1[[#This Row],[MÉDIA]]*10%</f>
        <v>165</v>
      </c>
      <c r="U119" s="16">
        <f>VLOOKUP(Tabela1[[#This Row],[CD_ITEM]],'BD PESO UNITÁRIO'!A:F,6,0)</f>
        <v>25.18</v>
      </c>
      <c r="V119" s="15">
        <f>Tabela1[[#This Row],[META MARÇO FINAL]]*Tabela1[[#This Row],[PESO UNITÁRIO]]</f>
        <v>4154.7</v>
      </c>
    </row>
    <row r="120" spans="1:22" x14ac:dyDescent="0.3">
      <c r="A120" s="7" t="s">
        <v>31</v>
      </c>
      <c r="B120" s="8" t="s">
        <v>32</v>
      </c>
      <c r="C120" s="8" t="s">
        <v>22</v>
      </c>
      <c r="D120" s="9" t="s">
        <v>99</v>
      </c>
      <c r="E120" s="10" t="s">
        <v>100</v>
      </c>
      <c r="F120" s="11"/>
      <c r="G120" s="12" t="s">
        <v>220</v>
      </c>
      <c r="H120" s="12" t="str">
        <f>CONCATENATE(Tabela1[[#This Row],[ZONA]],Tabela1[[#This Row],[CD_ITEM]])</f>
        <v>G00035021539</v>
      </c>
      <c r="I120" s="13">
        <v>100</v>
      </c>
      <c r="J120" s="13">
        <v>0</v>
      </c>
      <c r="K120" s="13">
        <f>Tabela1[[#This Row],[Nov]]+Tabela1[[#This Row],[Nov Corte]]</f>
        <v>100</v>
      </c>
      <c r="L120" s="13">
        <f>IFERROR(VLOOKUP(H120,'Banco de dados ZDA'!A:I,9,0),0)</f>
        <v>0</v>
      </c>
      <c r="M120" s="13">
        <v>0</v>
      </c>
      <c r="N120" s="13">
        <v>200</v>
      </c>
      <c r="O120" s="13">
        <f>IFERROR(VLOOKUP(Tabela1[[#This Row],[Coluna2]],'Banco de dados ZDA'!A:J,10,0),0)</f>
        <v>0</v>
      </c>
      <c r="P120" s="13">
        <v>0</v>
      </c>
      <c r="Q120" s="13">
        <v>150</v>
      </c>
      <c r="R120" s="13">
        <f>AVERAGE(Tabela1[[#This Row],[NOVEMBRO TOTAL]],Tabela1[[#This Row],[DEZEMBRO TOTAL]],Tabela1[[#This Row],[JANEIRO TOTAL]])</f>
        <v>150</v>
      </c>
      <c r="S120" s="14">
        <f>IFERROR(Tabela1[[#This Row],[MÉDIA]]/Tabela1[[#This Row],[META MARÇO FINAL]],"-")</f>
        <v>0.90909090909090906</v>
      </c>
      <c r="T120" s="15">
        <f>Tabela1[[#This Row],[MÉDIA]]+Tabela1[[#This Row],[MÉDIA]]*10%</f>
        <v>165</v>
      </c>
      <c r="U120" s="16">
        <f>VLOOKUP(Tabela1[[#This Row],[CD_ITEM]],'BD PESO UNITÁRIO'!A:F,6,0)</f>
        <v>25.18</v>
      </c>
      <c r="V120" s="15">
        <f>Tabela1[[#This Row],[META MARÇO FINAL]]*Tabela1[[#This Row],[PESO UNITÁRIO]]</f>
        <v>4154.7</v>
      </c>
    </row>
    <row r="121" spans="1:22" x14ac:dyDescent="0.3">
      <c r="A121" s="7" t="s">
        <v>101</v>
      </c>
      <c r="B121" s="8" t="s">
        <v>32</v>
      </c>
      <c r="C121" s="8" t="s">
        <v>22</v>
      </c>
      <c r="D121" s="9" t="s">
        <v>102</v>
      </c>
      <c r="E121" s="10" t="s">
        <v>103</v>
      </c>
      <c r="F121" s="11"/>
      <c r="G121" s="12" t="s">
        <v>220</v>
      </c>
      <c r="H121" s="12" t="str">
        <f>CONCATENATE(Tabela1[[#This Row],[ZONA]],Tabela1[[#This Row],[CD_ITEM]])</f>
        <v>G00035021542</v>
      </c>
      <c r="I121" s="13">
        <v>100</v>
      </c>
      <c r="J121" s="13">
        <v>0</v>
      </c>
      <c r="K121" s="13">
        <f>Tabela1[[#This Row],[Nov]]+Tabela1[[#This Row],[Nov Corte]]</f>
        <v>100</v>
      </c>
      <c r="L121" s="13">
        <f>IFERROR(VLOOKUP(H121,'Banco de dados ZDA'!A:I,9,0),0)</f>
        <v>0</v>
      </c>
      <c r="M121" s="13">
        <v>0</v>
      </c>
      <c r="N121" s="13">
        <v>200</v>
      </c>
      <c r="O121" s="13">
        <f>IFERROR(VLOOKUP(Tabela1[[#This Row],[Coluna2]],'Banco de dados ZDA'!A:J,10,0),0)</f>
        <v>0</v>
      </c>
      <c r="P121" s="13">
        <v>0</v>
      </c>
      <c r="Q121" s="13">
        <v>150</v>
      </c>
      <c r="R121" s="13">
        <f>AVERAGE(Tabela1[[#This Row],[NOVEMBRO TOTAL]],Tabela1[[#This Row],[DEZEMBRO TOTAL]],Tabela1[[#This Row],[JANEIRO TOTAL]])</f>
        <v>150</v>
      </c>
      <c r="S121" s="14">
        <f>IFERROR(Tabela1[[#This Row],[MÉDIA]]/Tabela1[[#This Row],[META MARÇO FINAL]],"-")</f>
        <v>0.90909090909090906</v>
      </c>
      <c r="T121" s="15">
        <f>Tabela1[[#This Row],[MÉDIA]]+Tabela1[[#This Row],[MÉDIA]]*10%</f>
        <v>165</v>
      </c>
      <c r="U121" s="16">
        <f>VLOOKUP(Tabela1[[#This Row],[CD_ITEM]],'BD PESO UNITÁRIO'!A:F,6,0)</f>
        <v>10.555</v>
      </c>
      <c r="V121" s="15">
        <f>Tabela1[[#This Row],[META MARÇO FINAL]]*Tabela1[[#This Row],[PESO UNITÁRIO]]</f>
        <v>1741.575</v>
      </c>
    </row>
    <row r="122" spans="1:22" x14ac:dyDescent="0.3">
      <c r="A122" s="7" t="s">
        <v>95</v>
      </c>
      <c r="B122" s="8" t="s">
        <v>32</v>
      </c>
      <c r="C122" s="8" t="s">
        <v>96</v>
      </c>
      <c r="D122" s="9" t="s">
        <v>104</v>
      </c>
      <c r="E122" s="10" t="s">
        <v>105</v>
      </c>
      <c r="F122" s="11"/>
      <c r="G122" s="12" t="s">
        <v>220</v>
      </c>
      <c r="H122" s="12" t="str">
        <f>CONCATENATE(Tabela1[[#This Row],[ZONA]],Tabela1[[#This Row],[CD_ITEM]])</f>
        <v>G00035021560</v>
      </c>
      <c r="I122" s="13">
        <v>100</v>
      </c>
      <c r="J122" s="13">
        <v>0</v>
      </c>
      <c r="K122" s="13">
        <f>Tabela1[[#This Row],[Nov]]+Tabela1[[#This Row],[Nov Corte]]</f>
        <v>100</v>
      </c>
      <c r="L122" s="13">
        <f>IFERROR(VLOOKUP(H122,'Banco de dados ZDA'!A:I,9,0),0)</f>
        <v>0</v>
      </c>
      <c r="M122" s="13">
        <v>0</v>
      </c>
      <c r="N122" s="13">
        <v>200</v>
      </c>
      <c r="O122" s="13">
        <f>IFERROR(VLOOKUP(Tabela1[[#This Row],[Coluna2]],'Banco de dados ZDA'!A:J,10,0),0)</f>
        <v>0</v>
      </c>
      <c r="P122" s="13">
        <v>0</v>
      </c>
      <c r="Q122" s="13">
        <v>150</v>
      </c>
      <c r="R122" s="13">
        <f>AVERAGE(Tabela1[[#This Row],[NOVEMBRO TOTAL]],Tabela1[[#This Row],[DEZEMBRO TOTAL]],Tabela1[[#This Row],[JANEIRO TOTAL]])</f>
        <v>150</v>
      </c>
      <c r="S122" s="14">
        <f>IFERROR(Tabela1[[#This Row],[MÉDIA]]/Tabela1[[#This Row],[META MARÇO FINAL]],"-")</f>
        <v>0.90909090909090906</v>
      </c>
      <c r="T122" s="15">
        <f>Tabela1[[#This Row],[MÉDIA]]+Tabela1[[#This Row],[MÉDIA]]*10%</f>
        <v>165</v>
      </c>
      <c r="U122" s="16">
        <f>VLOOKUP(Tabela1[[#This Row],[CD_ITEM]],'BD PESO UNITÁRIO'!A:F,6,0)</f>
        <v>25.18</v>
      </c>
      <c r="V122" s="15">
        <f>Tabela1[[#This Row],[META MARÇO FINAL]]*Tabela1[[#This Row],[PESO UNITÁRIO]]</f>
        <v>4154.7</v>
      </c>
    </row>
    <row r="123" spans="1:22" x14ac:dyDescent="0.3">
      <c r="A123" s="7" t="s">
        <v>106</v>
      </c>
      <c r="B123" s="8" t="s">
        <v>32</v>
      </c>
      <c r="C123" s="8" t="s">
        <v>22</v>
      </c>
      <c r="D123" s="9" t="s">
        <v>107</v>
      </c>
      <c r="E123" s="10" t="s">
        <v>108</v>
      </c>
      <c r="F123" s="11"/>
      <c r="G123" s="12" t="s">
        <v>220</v>
      </c>
      <c r="H123" s="12" t="str">
        <f>CONCATENATE(Tabela1[[#This Row],[ZONA]],Tabela1[[#This Row],[CD_ITEM]])</f>
        <v>G00035021568</v>
      </c>
      <c r="I123" s="13">
        <f>IFERROR(VLOOKUP(Tabela1[[#This Row],[Coluna2]],'Banco de dados ZDA'!A:E,5,0),0)</f>
        <v>1</v>
      </c>
      <c r="J123" s="13">
        <v>0</v>
      </c>
      <c r="K123" s="13">
        <f>Tabela1[[#This Row],[Nov]]+Tabela1[[#This Row],[Nov Corte]]</f>
        <v>1</v>
      </c>
      <c r="L123" s="13">
        <f>IFERROR(VLOOKUP(H123,'Banco de dados ZDA'!A:I,9,0),0)</f>
        <v>0</v>
      </c>
      <c r="M123" s="13">
        <v>0</v>
      </c>
      <c r="N123" s="13">
        <v>50</v>
      </c>
      <c r="O123" s="13">
        <f>IFERROR(VLOOKUP(Tabela1[[#This Row],[Coluna2]],'Banco de dados ZDA'!A:J,10,0),0)</f>
        <v>0</v>
      </c>
      <c r="P123" s="13">
        <v>0</v>
      </c>
      <c r="Q123" s="13">
        <v>29</v>
      </c>
      <c r="R123" s="13">
        <f>AVERAGE(Tabela1[[#This Row],[NOVEMBRO TOTAL]],Tabela1[[#This Row],[DEZEMBRO TOTAL]],Tabela1[[#This Row],[JANEIRO TOTAL]])</f>
        <v>26.666666666666668</v>
      </c>
      <c r="S123" s="14">
        <f>IFERROR(Tabela1[[#This Row],[MÉDIA]]/Tabela1[[#This Row],[META MARÇO FINAL]],"-")</f>
        <v>0.90909090909090906</v>
      </c>
      <c r="T123" s="15">
        <f>Tabela1[[#This Row],[MÉDIA]]+Tabela1[[#This Row],[MÉDIA]]*10%</f>
        <v>29.333333333333336</v>
      </c>
      <c r="U123" s="16">
        <f>VLOOKUP(Tabela1[[#This Row],[CD_ITEM]],'BD PESO UNITÁRIO'!A:F,6,0)</f>
        <v>12.66</v>
      </c>
      <c r="V123" s="15">
        <f>Tabela1[[#This Row],[META MARÇO FINAL]]*Tabela1[[#This Row],[PESO UNITÁRIO]]</f>
        <v>371.36</v>
      </c>
    </row>
    <row r="124" spans="1:22" x14ac:dyDescent="0.3">
      <c r="A124" s="7" t="s">
        <v>106</v>
      </c>
      <c r="B124" s="8" t="s">
        <v>32</v>
      </c>
      <c r="C124" s="8" t="s">
        <v>22</v>
      </c>
      <c r="D124" s="9" t="s">
        <v>109</v>
      </c>
      <c r="E124" s="10" t="s">
        <v>110</v>
      </c>
      <c r="F124" s="11"/>
      <c r="G124" s="12" t="s">
        <v>220</v>
      </c>
      <c r="H124" s="12" t="str">
        <f>CONCATENATE(Tabela1[[#This Row],[ZONA]],Tabela1[[#This Row],[CD_ITEM]])</f>
        <v>G00035021569</v>
      </c>
      <c r="I124" s="13">
        <v>100</v>
      </c>
      <c r="J124" s="13">
        <v>0</v>
      </c>
      <c r="K124" s="13">
        <f>Tabela1[[#This Row],[Nov]]+Tabela1[[#This Row],[Nov Corte]]</f>
        <v>100</v>
      </c>
      <c r="L124" s="13">
        <f>IFERROR(VLOOKUP(H124,'Banco de dados ZDA'!A:I,9,0),0)</f>
        <v>0</v>
      </c>
      <c r="M124" s="13">
        <v>0</v>
      </c>
      <c r="N124" s="13">
        <v>200</v>
      </c>
      <c r="O124" s="13">
        <f>IFERROR(VLOOKUP(Tabela1[[#This Row],[Coluna2]],'Banco de dados ZDA'!A:J,10,0),0)</f>
        <v>0</v>
      </c>
      <c r="P124" s="13">
        <v>0</v>
      </c>
      <c r="Q124" s="13">
        <v>150</v>
      </c>
      <c r="R124" s="13">
        <f>AVERAGE(Tabela1[[#This Row],[NOVEMBRO TOTAL]],Tabela1[[#This Row],[DEZEMBRO TOTAL]],Tabela1[[#This Row],[JANEIRO TOTAL]])</f>
        <v>150</v>
      </c>
      <c r="S124" s="14">
        <f>IFERROR(Tabela1[[#This Row],[MÉDIA]]/Tabela1[[#This Row],[META MARÇO FINAL]],"-")</f>
        <v>0.90909090909090906</v>
      </c>
      <c r="T124" s="15">
        <f>Tabela1[[#This Row],[MÉDIA]]+Tabela1[[#This Row],[MÉDIA]]*10%</f>
        <v>165</v>
      </c>
      <c r="U124" s="16">
        <f>VLOOKUP(Tabela1[[#This Row],[CD_ITEM]],'BD PESO UNITÁRIO'!A:F,6,0)</f>
        <v>12.66</v>
      </c>
      <c r="V124" s="15">
        <f>Tabela1[[#This Row],[META MARÇO FINAL]]*Tabela1[[#This Row],[PESO UNITÁRIO]]</f>
        <v>2088.9</v>
      </c>
    </row>
    <row r="125" spans="1:22" x14ac:dyDescent="0.3">
      <c r="A125" s="7" t="s">
        <v>106</v>
      </c>
      <c r="B125" s="8" t="s">
        <v>32</v>
      </c>
      <c r="C125" s="8" t="s">
        <v>22</v>
      </c>
      <c r="D125" s="9" t="s">
        <v>111</v>
      </c>
      <c r="E125" s="10" t="s">
        <v>112</v>
      </c>
      <c r="F125" s="11"/>
      <c r="G125" s="12" t="s">
        <v>221</v>
      </c>
      <c r="H125" s="12" t="str">
        <f>CONCATENATE(Tabela1[[#This Row],[ZONA]],Tabela1[[#This Row],[CD_ITEM]])</f>
        <v>G00037021570</v>
      </c>
      <c r="I125" s="13">
        <v>100</v>
      </c>
      <c r="J125" s="13">
        <v>0</v>
      </c>
      <c r="K125" s="13">
        <f>Tabela1[[#This Row],[Nov]]+Tabela1[[#This Row],[Nov Corte]]</f>
        <v>100</v>
      </c>
      <c r="L125" s="13">
        <f>IFERROR(VLOOKUP(H125,'Banco de dados ZDA'!A:I,9,0),0)</f>
        <v>0</v>
      </c>
      <c r="M125" s="13">
        <v>0</v>
      </c>
      <c r="N125" s="13">
        <v>200</v>
      </c>
      <c r="O125" s="13">
        <f>IFERROR(VLOOKUP(Tabela1[[#This Row],[Coluna2]],'Banco de dados ZDA'!A:J,10,0),0)</f>
        <v>0</v>
      </c>
      <c r="P125" s="13">
        <v>0</v>
      </c>
      <c r="Q125" s="13">
        <v>150</v>
      </c>
      <c r="R125" s="13">
        <f>AVERAGE(Tabela1[[#This Row],[NOVEMBRO TOTAL]],Tabela1[[#This Row],[DEZEMBRO TOTAL]],Tabela1[[#This Row],[JANEIRO TOTAL]])</f>
        <v>150</v>
      </c>
      <c r="S125" s="14">
        <f>IFERROR(Tabela1[[#This Row],[MÉDIA]]/Tabela1[[#This Row],[META MARÇO FINAL]],"-")</f>
        <v>0.90909090909090906</v>
      </c>
      <c r="T125" s="15">
        <f>Tabela1[[#This Row],[MÉDIA]]+Tabela1[[#This Row],[MÉDIA]]*10%</f>
        <v>165</v>
      </c>
      <c r="U125" s="16">
        <f>VLOOKUP(Tabela1[[#This Row],[CD_ITEM]],'BD PESO UNITÁRIO'!A:F,6,0)</f>
        <v>12.66</v>
      </c>
      <c r="V125" s="15">
        <f>Tabela1[[#This Row],[META MARÇO FINAL]]*Tabela1[[#This Row],[PESO UNITÁRIO]]</f>
        <v>2088.9</v>
      </c>
    </row>
    <row r="126" spans="1:22" x14ac:dyDescent="0.3">
      <c r="A126" s="7" t="s">
        <v>106</v>
      </c>
      <c r="B126" s="8" t="s">
        <v>32</v>
      </c>
      <c r="C126" s="8" t="s">
        <v>22</v>
      </c>
      <c r="D126" s="9" t="s">
        <v>113</v>
      </c>
      <c r="E126" s="10" t="s">
        <v>114</v>
      </c>
      <c r="F126" s="11"/>
      <c r="G126" s="12" t="s">
        <v>221</v>
      </c>
      <c r="H126" s="12" t="str">
        <f>CONCATENATE(Tabela1[[#This Row],[ZONA]],Tabela1[[#This Row],[CD_ITEM]])</f>
        <v>G00037021571</v>
      </c>
      <c r="I126" s="13">
        <v>100</v>
      </c>
      <c r="J126" s="13">
        <v>0</v>
      </c>
      <c r="K126" s="13">
        <f>Tabela1[[#This Row],[Nov]]+Tabela1[[#This Row],[Nov Corte]]</f>
        <v>100</v>
      </c>
      <c r="L126" s="13">
        <f>IFERROR(VLOOKUP(H126,'Banco de dados ZDA'!A:I,9,0),0)</f>
        <v>0</v>
      </c>
      <c r="M126" s="13">
        <v>0</v>
      </c>
      <c r="N126" s="13">
        <v>200</v>
      </c>
      <c r="O126" s="13">
        <f>IFERROR(VLOOKUP(Tabela1[[#This Row],[Coluna2]],'Banco de dados ZDA'!A:J,10,0),0)</f>
        <v>0</v>
      </c>
      <c r="P126" s="13">
        <v>0</v>
      </c>
      <c r="Q126" s="13">
        <v>150</v>
      </c>
      <c r="R126" s="13">
        <f>AVERAGE(Tabela1[[#This Row],[NOVEMBRO TOTAL]],Tabela1[[#This Row],[DEZEMBRO TOTAL]],Tabela1[[#This Row],[JANEIRO TOTAL]])</f>
        <v>150</v>
      </c>
      <c r="S126" s="14">
        <f>IFERROR(Tabela1[[#This Row],[MÉDIA]]/Tabela1[[#This Row],[META MARÇO FINAL]],"-")</f>
        <v>0.90909090909090906</v>
      </c>
      <c r="T126" s="15">
        <f>Tabela1[[#This Row],[MÉDIA]]+Tabela1[[#This Row],[MÉDIA]]*10%</f>
        <v>165</v>
      </c>
      <c r="U126" s="16">
        <f>VLOOKUP(Tabela1[[#This Row],[CD_ITEM]],'BD PESO UNITÁRIO'!A:F,6,0)</f>
        <v>12.66</v>
      </c>
      <c r="V126" s="15">
        <f>Tabela1[[#This Row],[META MARÇO FINAL]]*Tabela1[[#This Row],[PESO UNITÁRIO]]</f>
        <v>2088.9</v>
      </c>
    </row>
    <row r="127" spans="1:22" x14ac:dyDescent="0.3">
      <c r="A127" s="7" t="s">
        <v>38</v>
      </c>
      <c r="B127" s="8" t="s">
        <v>21</v>
      </c>
      <c r="C127" s="8" t="s">
        <v>22</v>
      </c>
      <c r="D127" s="9" t="s">
        <v>115</v>
      </c>
      <c r="E127" s="10" t="s">
        <v>116</v>
      </c>
      <c r="F127" s="11"/>
      <c r="G127" s="12" t="s">
        <v>221</v>
      </c>
      <c r="H127" s="12" t="str">
        <f>CONCATENATE(Tabela1[[#This Row],[ZONA]],Tabela1[[#This Row],[CD_ITEM]])</f>
        <v>G00037021594</v>
      </c>
      <c r="I127" s="13">
        <v>100</v>
      </c>
      <c r="J127" s="13">
        <v>0</v>
      </c>
      <c r="K127" s="13">
        <f>Tabela1[[#This Row],[Nov]]+Tabela1[[#This Row],[Nov Corte]]</f>
        <v>100</v>
      </c>
      <c r="L127" s="13">
        <f>IFERROR(VLOOKUP(H127,'Banco de dados ZDA'!A:I,9,0),0)</f>
        <v>0</v>
      </c>
      <c r="M127" s="13">
        <v>0</v>
      </c>
      <c r="N127" s="13">
        <v>200</v>
      </c>
      <c r="O127" s="13">
        <f>IFERROR(VLOOKUP(Tabela1[[#This Row],[Coluna2]],'Banco de dados ZDA'!A:J,10,0),0)</f>
        <v>5</v>
      </c>
      <c r="P127" s="13">
        <v>0</v>
      </c>
      <c r="Q127" s="13">
        <v>150</v>
      </c>
      <c r="R127" s="13">
        <f>AVERAGE(Tabela1[[#This Row],[NOVEMBRO TOTAL]],Tabela1[[#This Row],[DEZEMBRO TOTAL]],Tabela1[[#This Row],[JANEIRO TOTAL]])</f>
        <v>150</v>
      </c>
      <c r="S127" s="14">
        <f>IFERROR(Tabela1[[#This Row],[MÉDIA]]/Tabela1[[#This Row],[META MARÇO FINAL]],"-")</f>
        <v>0.90909090909090906</v>
      </c>
      <c r="T127" s="15">
        <f>Tabela1[[#This Row],[MÉDIA]]+Tabela1[[#This Row],[MÉDIA]]*10%</f>
        <v>165</v>
      </c>
      <c r="U127" s="16">
        <f>VLOOKUP(Tabela1[[#This Row],[CD_ITEM]],'BD PESO UNITÁRIO'!A:F,6,0)</f>
        <v>4.5049999999999999</v>
      </c>
      <c r="V127" s="15">
        <f>Tabela1[[#This Row],[META MARÇO FINAL]]*Tabela1[[#This Row],[PESO UNITÁRIO]]</f>
        <v>743.32499999999993</v>
      </c>
    </row>
    <row r="128" spans="1:22" x14ac:dyDescent="0.3">
      <c r="A128" s="7" t="s">
        <v>38</v>
      </c>
      <c r="B128" s="8" t="s">
        <v>21</v>
      </c>
      <c r="C128" s="8" t="s">
        <v>22</v>
      </c>
      <c r="D128" s="9" t="s">
        <v>117</v>
      </c>
      <c r="E128" s="10" t="s">
        <v>118</v>
      </c>
      <c r="F128" s="11"/>
      <c r="G128" s="12" t="s">
        <v>221</v>
      </c>
      <c r="H128" s="12" t="str">
        <f>CONCATENATE(Tabela1[[#This Row],[ZONA]],Tabela1[[#This Row],[CD_ITEM]])</f>
        <v>G00037021605</v>
      </c>
      <c r="I128" s="13">
        <v>100</v>
      </c>
      <c r="J128" s="13">
        <v>0</v>
      </c>
      <c r="K128" s="13">
        <f>Tabela1[[#This Row],[Nov]]+Tabela1[[#This Row],[Nov Corte]]</f>
        <v>100</v>
      </c>
      <c r="L128" s="13">
        <f>IFERROR(VLOOKUP(H128,'Banco de dados ZDA'!A:I,9,0),0)</f>
        <v>0</v>
      </c>
      <c r="M128" s="13">
        <v>0</v>
      </c>
      <c r="N128" s="13">
        <v>200</v>
      </c>
      <c r="O128" s="13">
        <f>IFERROR(VLOOKUP(Tabela1[[#This Row],[Coluna2]],'Banco de dados ZDA'!A:J,10,0),0)</f>
        <v>0</v>
      </c>
      <c r="P128" s="13">
        <v>0</v>
      </c>
      <c r="Q128" s="13">
        <v>150</v>
      </c>
      <c r="R128" s="13">
        <f>AVERAGE(Tabela1[[#This Row],[NOVEMBRO TOTAL]],Tabela1[[#This Row],[DEZEMBRO TOTAL]],Tabela1[[#This Row],[JANEIRO TOTAL]])</f>
        <v>150</v>
      </c>
      <c r="S128" s="14">
        <f>IFERROR(Tabela1[[#This Row],[MÉDIA]]/Tabela1[[#This Row],[META MARÇO FINAL]],"-")</f>
        <v>0.90909090909090906</v>
      </c>
      <c r="T128" s="15">
        <f>Tabela1[[#This Row],[MÉDIA]]+Tabela1[[#This Row],[MÉDIA]]*10%</f>
        <v>165</v>
      </c>
      <c r="U128" s="16">
        <f>VLOOKUP(Tabela1[[#This Row],[CD_ITEM]],'BD PESO UNITÁRIO'!A:F,6,0)</f>
        <v>8.1820000000000004</v>
      </c>
      <c r="V128" s="15">
        <f>Tabela1[[#This Row],[META MARÇO FINAL]]*Tabela1[[#This Row],[PESO UNITÁRIO]]</f>
        <v>1350.03</v>
      </c>
    </row>
    <row r="129" spans="1:22" x14ac:dyDescent="0.3">
      <c r="A129" s="7" t="s">
        <v>119</v>
      </c>
      <c r="B129" s="8" t="s">
        <v>32</v>
      </c>
      <c r="C129" s="8" t="s">
        <v>22</v>
      </c>
      <c r="D129" s="9" t="s">
        <v>120</v>
      </c>
      <c r="E129" s="10" t="s">
        <v>121</v>
      </c>
      <c r="F129" s="11"/>
      <c r="G129" s="12" t="s">
        <v>221</v>
      </c>
      <c r="H129" s="12" t="str">
        <f>CONCATENATE(Tabela1[[#This Row],[ZONA]],Tabela1[[#This Row],[CD_ITEM]])</f>
        <v>G00037021608</v>
      </c>
      <c r="I129" s="13">
        <v>100</v>
      </c>
      <c r="J129" s="13">
        <v>0</v>
      </c>
      <c r="K129" s="13">
        <f>Tabela1[[#This Row],[Nov]]+Tabela1[[#This Row],[Nov Corte]]</f>
        <v>100</v>
      </c>
      <c r="L129" s="13">
        <f>IFERROR(VLOOKUP(H129,'Banco de dados ZDA'!A:I,9,0),0)</f>
        <v>0</v>
      </c>
      <c r="M129" s="13">
        <v>0</v>
      </c>
      <c r="N129" s="13">
        <v>200</v>
      </c>
      <c r="O129" s="13">
        <f>IFERROR(VLOOKUP(Tabela1[[#This Row],[Coluna2]],'Banco de dados ZDA'!A:J,10,0),0)</f>
        <v>0</v>
      </c>
      <c r="P129" s="13">
        <v>0</v>
      </c>
      <c r="Q129" s="13">
        <v>150</v>
      </c>
      <c r="R129" s="13">
        <f>AVERAGE(Tabela1[[#This Row],[NOVEMBRO TOTAL]],Tabela1[[#This Row],[DEZEMBRO TOTAL]],Tabela1[[#This Row],[JANEIRO TOTAL]])</f>
        <v>150</v>
      </c>
      <c r="S129" s="14">
        <f>IFERROR(Tabela1[[#This Row],[MÉDIA]]/Tabela1[[#This Row],[META MARÇO FINAL]],"-")</f>
        <v>0.90909090909090906</v>
      </c>
      <c r="T129" s="15">
        <f>Tabela1[[#This Row],[MÉDIA]]+Tabela1[[#This Row],[MÉDIA]]*10%</f>
        <v>165</v>
      </c>
      <c r="U129" s="16">
        <f>VLOOKUP(Tabela1[[#This Row],[CD_ITEM]],'BD PESO UNITÁRIO'!A:F,6,0)</f>
        <v>10.4</v>
      </c>
      <c r="V129" s="15">
        <f>Tabela1[[#This Row],[META MARÇO FINAL]]*Tabela1[[#This Row],[PESO UNITÁRIO]]</f>
        <v>1716</v>
      </c>
    </row>
    <row r="130" spans="1:22" x14ac:dyDescent="0.3">
      <c r="A130" s="7" t="s">
        <v>119</v>
      </c>
      <c r="B130" s="8" t="s">
        <v>32</v>
      </c>
      <c r="C130" s="8" t="s">
        <v>22</v>
      </c>
      <c r="D130" s="9" t="s">
        <v>122</v>
      </c>
      <c r="E130" s="10" t="s">
        <v>123</v>
      </c>
      <c r="F130" s="11"/>
      <c r="G130" s="12" t="s">
        <v>221</v>
      </c>
      <c r="H130" s="12" t="str">
        <f>CONCATENATE(Tabela1[[#This Row],[ZONA]],Tabela1[[#This Row],[CD_ITEM]])</f>
        <v>G00037021609</v>
      </c>
      <c r="I130" s="13">
        <v>100</v>
      </c>
      <c r="J130" s="13">
        <v>0</v>
      </c>
      <c r="K130" s="13">
        <f>Tabela1[[#This Row],[Nov]]+Tabela1[[#This Row],[Nov Corte]]</f>
        <v>100</v>
      </c>
      <c r="L130" s="13">
        <f>IFERROR(VLOOKUP(H130,'Banco de dados ZDA'!A:I,9,0),0)</f>
        <v>0</v>
      </c>
      <c r="M130" s="13">
        <v>0</v>
      </c>
      <c r="N130" s="13">
        <v>200</v>
      </c>
      <c r="O130" s="13">
        <f>IFERROR(VLOOKUP(Tabela1[[#This Row],[Coluna2]],'Banco de dados ZDA'!A:J,10,0),0)</f>
        <v>0</v>
      </c>
      <c r="P130" s="13">
        <v>0</v>
      </c>
      <c r="Q130" s="13">
        <v>150</v>
      </c>
      <c r="R130" s="13">
        <f>AVERAGE(Tabela1[[#This Row],[NOVEMBRO TOTAL]],Tabela1[[#This Row],[DEZEMBRO TOTAL]],Tabela1[[#This Row],[JANEIRO TOTAL]])</f>
        <v>150</v>
      </c>
      <c r="S130" s="14">
        <f>IFERROR(Tabela1[[#This Row],[MÉDIA]]/Tabela1[[#This Row],[META MARÇO FINAL]],"-")</f>
        <v>0.90909090909090906</v>
      </c>
      <c r="T130" s="15">
        <f>Tabela1[[#This Row],[MÉDIA]]+Tabela1[[#This Row],[MÉDIA]]*10%</f>
        <v>165</v>
      </c>
      <c r="U130" s="16">
        <f>VLOOKUP(Tabela1[[#This Row],[CD_ITEM]],'BD PESO UNITÁRIO'!A:F,6,0)</f>
        <v>10.4</v>
      </c>
      <c r="V130" s="15">
        <f>Tabela1[[#This Row],[META MARÇO FINAL]]*Tabela1[[#This Row],[PESO UNITÁRIO]]</f>
        <v>1716</v>
      </c>
    </row>
    <row r="131" spans="1:22" x14ac:dyDescent="0.3">
      <c r="A131" s="7" t="s">
        <v>119</v>
      </c>
      <c r="B131" s="8" t="s">
        <v>32</v>
      </c>
      <c r="C131" s="8" t="s">
        <v>22</v>
      </c>
      <c r="D131" s="9" t="s">
        <v>124</v>
      </c>
      <c r="E131" s="10" t="s">
        <v>125</v>
      </c>
      <c r="F131" s="11"/>
      <c r="G131" s="12" t="s">
        <v>221</v>
      </c>
      <c r="H131" s="12" t="str">
        <f>CONCATENATE(Tabela1[[#This Row],[ZONA]],Tabela1[[#This Row],[CD_ITEM]])</f>
        <v>G00037021610</v>
      </c>
      <c r="I131" s="13">
        <v>100</v>
      </c>
      <c r="J131" s="13">
        <v>0</v>
      </c>
      <c r="K131" s="13">
        <f>Tabela1[[#This Row],[Nov]]+Tabela1[[#This Row],[Nov Corte]]</f>
        <v>100</v>
      </c>
      <c r="L131" s="13">
        <f>IFERROR(VLOOKUP(H131,'Banco de dados ZDA'!A:I,9,0),0)</f>
        <v>0</v>
      </c>
      <c r="M131" s="13">
        <v>0</v>
      </c>
      <c r="N131" s="13">
        <v>200</v>
      </c>
      <c r="O131" s="13">
        <f>IFERROR(VLOOKUP(Tabela1[[#This Row],[Coluna2]],'Banco de dados ZDA'!A:J,10,0),0)</f>
        <v>0</v>
      </c>
      <c r="P131" s="13">
        <v>0</v>
      </c>
      <c r="Q131" s="13">
        <v>150</v>
      </c>
      <c r="R131" s="13">
        <f>AVERAGE(Tabela1[[#This Row],[NOVEMBRO TOTAL]],Tabela1[[#This Row],[DEZEMBRO TOTAL]],Tabela1[[#This Row],[JANEIRO TOTAL]])</f>
        <v>150</v>
      </c>
      <c r="S131" s="14">
        <f>IFERROR(Tabela1[[#This Row],[MÉDIA]]/Tabela1[[#This Row],[META MARÇO FINAL]],"-")</f>
        <v>0.90909090909090906</v>
      </c>
      <c r="T131" s="15">
        <f>Tabela1[[#This Row],[MÉDIA]]+Tabela1[[#This Row],[MÉDIA]]*10%</f>
        <v>165</v>
      </c>
      <c r="U131" s="16">
        <f>VLOOKUP(Tabela1[[#This Row],[CD_ITEM]],'BD PESO UNITÁRIO'!A:F,6,0)</f>
        <v>10.4</v>
      </c>
      <c r="V131" s="15">
        <f>Tabela1[[#This Row],[META MARÇO FINAL]]*Tabela1[[#This Row],[PESO UNITÁRIO]]</f>
        <v>1716</v>
      </c>
    </row>
    <row r="132" spans="1:22" x14ac:dyDescent="0.3">
      <c r="A132" s="7" t="s">
        <v>119</v>
      </c>
      <c r="B132" s="8" t="s">
        <v>32</v>
      </c>
      <c r="C132" s="8" t="s">
        <v>22</v>
      </c>
      <c r="D132" s="9" t="s">
        <v>126</v>
      </c>
      <c r="E132" s="10" t="s">
        <v>127</v>
      </c>
      <c r="F132" s="11"/>
      <c r="G132" s="12" t="s">
        <v>221</v>
      </c>
      <c r="H132" s="12" t="str">
        <f>CONCATENATE(Tabela1[[#This Row],[ZONA]],Tabela1[[#This Row],[CD_ITEM]])</f>
        <v>G00037021611</v>
      </c>
      <c r="I132" s="13">
        <v>100</v>
      </c>
      <c r="J132" s="13">
        <v>0</v>
      </c>
      <c r="K132" s="13">
        <f>Tabela1[[#This Row],[Nov]]+Tabela1[[#This Row],[Nov Corte]]</f>
        <v>100</v>
      </c>
      <c r="L132" s="13">
        <f>IFERROR(VLOOKUP(H132,'Banco de dados ZDA'!A:I,9,0),0)</f>
        <v>0</v>
      </c>
      <c r="M132" s="13">
        <v>0</v>
      </c>
      <c r="N132" s="13">
        <v>200</v>
      </c>
      <c r="O132" s="13">
        <f>IFERROR(VLOOKUP(Tabela1[[#This Row],[Coluna2]],'Banco de dados ZDA'!A:J,10,0),0)</f>
        <v>0</v>
      </c>
      <c r="P132" s="13">
        <v>0</v>
      </c>
      <c r="Q132" s="13">
        <v>150</v>
      </c>
      <c r="R132" s="13">
        <f>AVERAGE(Tabela1[[#This Row],[NOVEMBRO TOTAL]],Tabela1[[#This Row],[DEZEMBRO TOTAL]],Tabela1[[#This Row],[JANEIRO TOTAL]])</f>
        <v>150</v>
      </c>
      <c r="S132" s="14">
        <f>IFERROR(Tabela1[[#This Row],[MÉDIA]]/Tabela1[[#This Row],[META MARÇO FINAL]],"-")</f>
        <v>0.90909090909090906</v>
      </c>
      <c r="T132" s="15">
        <f>Tabela1[[#This Row],[MÉDIA]]+Tabela1[[#This Row],[MÉDIA]]*10%</f>
        <v>165</v>
      </c>
      <c r="U132" s="16">
        <f>VLOOKUP(Tabela1[[#This Row],[CD_ITEM]],'BD PESO UNITÁRIO'!A:F,6,0)</f>
        <v>10.4</v>
      </c>
      <c r="V132" s="15">
        <f>Tabela1[[#This Row],[META MARÇO FINAL]]*Tabela1[[#This Row],[PESO UNITÁRIO]]</f>
        <v>1716</v>
      </c>
    </row>
    <row r="133" spans="1:22" x14ac:dyDescent="0.3">
      <c r="A133" s="7" t="s">
        <v>119</v>
      </c>
      <c r="B133" s="8" t="s">
        <v>32</v>
      </c>
      <c r="C133" s="8" t="s">
        <v>22</v>
      </c>
      <c r="D133" s="9" t="s">
        <v>128</v>
      </c>
      <c r="E133" s="10" t="s">
        <v>129</v>
      </c>
      <c r="F133" s="11"/>
      <c r="G133" s="12" t="s">
        <v>221</v>
      </c>
      <c r="H133" s="12" t="str">
        <f>CONCATENATE(Tabela1[[#This Row],[ZONA]],Tabela1[[#This Row],[CD_ITEM]])</f>
        <v>G00037021612</v>
      </c>
      <c r="I133" s="13">
        <v>100</v>
      </c>
      <c r="J133" s="13">
        <v>0</v>
      </c>
      <c r="K133" s="13">
        <f>Tabela1[[#This Row],[Nov]]+Tabela1[[#This Row],[Nov Corte]]</f>
        <v>100</v>
      </c>
      <c r="L133" s="13">
        <f>IFERROR(VLOOKUP(H133,'Banco de dados ZDA'!A:I,9,0),0)</f>
        <v>0</v>
      </c>
      <c r="M133" s="13">
        <v>0</v>
      </c>
      <c r="N133" s="13">
        <v>200</v>
      </c>
      <c r="O133" s="13">
        <f>IFERROR(VLOOKUP(Tabela1[[#This Row],[Coluna2]],'Banco de dados ZDA'!A:J,10,0),0)</f>
        <v>0</v>
      </c>
      <c r="P133" s="13">
        <v>0</v>
      </c>
      <c r="Q133" s="13">
        <v>150</v>
      </c>
      <c r="R133" s="13">
        <f>AVERAGE(Tabela1[[#This Row],[NOVEMBRO TOTAL]],Tabela1[[#This Row],[DEZEMBRO TOTAL]],Tabela1[[#This Row],[JANEIRO TOTAL]])</f>
        <v>150</v>
      </c>
      <c r="S133" s="14">
        <f>IFERROR(Tabela1[[#This Row],[MÉDIA]]/Tabela1[[#This Row],[META MARÇO FINAL]],"-")</f>
        <v>0.90909090909090906</v>
      </c>
      <c r="T133" s="15">
        <f>Tabela1[[#This Row],[MÉDIA]]+Tabela1[[#This Row],[MÉDIA]]*10%</f>
        <v>165</v>
      </c>
      <c r="U133" s="16">
        <f>VLOOKUP(Tabela1[[#This Row],[CD_ITEM]],'BD PESO UNITÁRIO'!A:F,6,0)</f>
        <v>10.4</v>
      </c>
      <c r="V133" s="15">
        <f>Tabela1[[#This Row],[META MARÇO FINAL]]*Tabela1[[#This Row],[PESO UNITÁRIO]]</f>
        <v>1716</v>
      </c>
    </row>
    <row r="134" spans="1:22" x14ac:dyDescent="0.3">
      <c r="A134" s="7" t="s">
        <v>119</v>
      </c>
      <c r="B134" s="8" t="s">
        <v>32</v>
      </c>
      <c r="C134" s="8" t="s">
        <v>22</v>
      </c>
      <c r="D134" s="9" t="s">
        <v>130</v>
      </c>
      <c r="E134" s="10" t="s">
        <v>131</v>
      </c>
      <c r="F134" s="11"/>
      <c r="G134" s="12" t="s">
        <v>221</v>
      </c>
      <c r="H134" s="12" t="str">
        <f>CONCATENATE(Tabela1[[#This Row],[ZONA]],Tabela1[[#This Row],[CD_ITEM]])</f>
        <v>G00037021613</v>
      </c>
      <c r="I134" s="13">
        <v>100</v>
      </c>
      <c r="J134" s="13">
        <v>0</v>
      </c>
      <c r="K134" s="13">
        <f>Tabela1[[#This Row],[Nov]]+Tabela1[[#This Row],[Nov Corte]]</f>
        <v>100</v>
      </c>
      <c r="L134" s="13">
        <f>IFERROR(VLOOKUP(H134,'Banco de dados ZDA'!A:I,9,0),0)</f>
        <v>0</v>
      </c>
      <c r="M134" s="13">
        <v>0</v>
      </c>
      <c r="N134" s="13">
        <v>200</v>
      </c>
      <c r="O134" s="13">
        <f>IFERROR(VLOOKUP(Tabela1[[#This Row],[Coluna2]],'Banco de dados ZDA'!A:J,10,0),0)</f>
        <v>0</v>
      </c>
      <c r="P134" s="13">
        <v>0</v>
      </c>
      <c r="Q134" s="13">
        <v>150</v>
      </c>
      <c r="R134" s="13">
        <f>AVERAGE(Tabela1[[#This Row],[NOVEMBRO TOTAL]],Tabela1[[#This Row],[DEZEMBRO TOTAL]],Tabela1[[#This Row],[JANEIRO TOTAL]])</f>
        <v>150</v>
      </c>
      <c r="S134" s="14">
        <f>IFERROR(Tabela1[[#This Row],[MÉDIA]]/Tabela1[[#This Row],[META MARÇO FINAL]],"-")</f>
        <v>0.90909090909090906</v>
      </c>
      <c r="T134" s="15">
        <f>Tabela1[[#This Row],[MÉDIA]]+Tabela1[[#This Row],[MÉDIA]]*10%</f>
        <v>165</v>
      </c>
      <c r="U134" s="16">
        <f>VLOOKUP(Tabela1[[#This Row],[CD_ITEM]],'BD PESO UNITÁRIO'!A:F,6,0)</f>
        <v>10.4</v>
      </c>
      <c r="V134" s="15">
        <f>Tabela1[[#This Row],[META MARÇO FINAL]]*Tabela1[[#This Row],[PESO UNITÁRIO]]</f>
        <v>1716</v>
      </c>
    </row>
    <row r="135" spans="1:22" x14ac:dyDescent="0.3">
      <c r="A135" s="7" t="s">
        <v>119</v>
      </c>
      <c r="B135" s="8" t="s">
        <v>32</v>
      </c>
      <c r="C135" s="8" t="s">
        <v>22</v>
      </c>
      <c r="D135" s="9" t="s">
        <v>132</v>
      </c>
      <c r="E135" s="10" t="s">
        <v>133</v>
      </c>
      <c r="F135" s="11"/>
      <c r="G135" s="12" t="s">
        <v>221</v>
      </c>
      <c r="H135" s="12" t="str">
        <f>CONCATENATE(Tabela1[[#This Row],[ZONA]],Tabela1[[#This Row],[CD_ITEM]])</f>
        <v>G00037021614</v>
      </c>
      <c r="I135" s="13">
        <v>100</v>
      </c>
      <c r="J135" s="13">
        <v>0</v>
      </c>
      <c r="K135" s="13">
        <f>Tabela1[[#This Row],[Nov]]+Tabela1[[#This Row],[Nov Corte]]</f>
        <v>100</v>
      </c>
      <c r="L135" s="13">
        <f>IFERROR(VLOOKUP(H135,'Banco de dados ZDA'!A:I,9,0),0)</f>
        <v>0</v>
      </c>
      <c r="M135" s="13">
        <v>0</v>
      </c>
      <c r="N135" s="13">
        <v>200</v>
      </c>
      <c r="O135" s="13">
        <f>IFERROR(VLOOKUP(Tabela1[[#This Row],[Coluna2]],'Banco de dados ZDA'!A:J,10,0),0)</f>
        <v>0</v>
      </c>
      <c r="P135" s="13">
        <v>0</v>
      </c>
      <c r="Q135" s="13">
        <v>150</v>
      </c>
      <c r="R135" s="13">
        <f>AVERAGE(Tabela1[[#This Row],[NOVEMBRO TOTAL]],Tabela1[[#This Row],[DEZEMBRO TOTAL]],Tabela1[[#This Row],[JANEIRO TOTAL]])</f>
        <v>150</v>
      </c>
      <c r="S135" s="14">
        <f>IFERROR(Tabela1[[#This Row],[MÉDIA]]/Tabela1[[#This Row],[META MARÇO FINAL]],"-")</f>
        <v>0.90909090909090906</v>
      </c>
      <c r="T135" s="15">
        <f>Tabela1[[#This Row],[MÉDIA]]+Tabela1[[#This Row],[MÉDIA]]*10%</f>
        <v>165</v>
      </c>
      <c r="U135" s="16">
        <f>VLOOKUP(Tabela1[[#This Row],[CD_ITEM]],'BD PESO UNITÁRIO'!A:F,6,0)</f>
        <v>10.4</v>
      </c>
      <c r="V135" s="15">
        <f>Tabela1[[#This Row],[META MARÇO FINAL]]*Tabela1[[#This Row],[PESO UNITÁRIO]]</f>
        <v>1716</v>
      </c>
    </row>
    <row r="136" spans="1:22" x14ac:dyDescent="0.3">
      <c r="A136" s="7" t="s">
        <v>119</v>
      </c>
      <c r="B136" s="8" t="s">
        <v>32</v>
      </c>
      <c r="C136" s="8" t="s">
        <v>22</v>
      </c>
      <c r="D136" s="9" t="s">
        <v>134</v>
      </c>
      <c r="E136" s="10" t="s">
        <v>135</v>
      </c>
      <c r="F136" s="11"/>
      <c r="G136" s="12" t="s">
        <v>221</v>
      </c>
      <c r="H136" s="12" t="str">
        <f>CONCATENATE(Tabela1[[#This Row],[ZONA]],Tabela1[[#This Row],[CD_ITEM]])</f>
        <v>G00037021615</v>
      </c>
      <c r="I136" s="13">
        <v>100</v>
      </c>
      <c r="J136" s="13">
        <v>0</v>
      </c>
      <c r="K136" s="13">
        <f>Tabela1[[#This Row],[Nov]]+Tabela1[[#This Row],[Nov Corte]]</f>
        <v>100</v>
      </c>
      <c r="L136" s="13">
        <f>IFERROR(VLOOKUP(H136,'Banco de dados ZDA'!A:I,9,0),0)</f>
        <v>0</v>
      </c>
      <c r="M136" s="13">
        <v>0</v>
      </c>
      <c r="N136" s="13">
        <v>200</v>
      </c>
      <c r="O136" s="13">
        <f>IFERROR(VLOOKUP(Tabela1[[#This Row],[Coluna2]],'Banco de dados ZDA'!A:J,10,0),0)</f>
        <v>0</v>
      </c>
      <c r="P136" s="13">
        <v>0</v>
      </c>
      <c r="Q136" s="13">
        <v>150</v>
      </c>
      <c r="R136" s="13">
        <f>AVERAGE(Tabela1[[#This Row],[NOVEMBRO TOTAL]],Tabela1[[#This Row],[DEZEMBRO TOTAL]],Tabela1[[#This Row],[JANEIRO TOTAL]])</f>
        <v>150</v>
      </c>
      <c r="S136" s="14">
        <f>IFERROR(Tabela1[[#This Row],[MÉDIA]]/Tabela1[[#This Row],[META MARÇO FINAL]],"-")</f>
        <v>0.90909090909090906</v>
      </c>
      <c r="T136" s="15">
        <f>Tabela1[[#This Row],[MÉDIA]]+Tabela1[[#This Row],[MÉDIA]]*10%</f>
        <v>165</v>
      </c>
      <c r="U136" s="16">
        <f>VLOOKUP(Tabela1[[#This Row],[CD_ITEM]],'BD PESO UNITÁRIO'!A:F,6,0)</f>
        <v>10.4</v>
      </c>
      <c r="V136" s="15">
        <f>Tabela1[[#This Row],[META MARÇO FINAL]]*Tabela1[[#This Row],[PESO UNITÁRIO]]</f>
        <v>1716</v>
      </c>
    </row>
    <row r="137" spans="1:22" x14ac:dyDescent="0.3">
      <c r="A137" s="7" t="s">
        <v>106</v>
      </c>
      <c r="B137" s="8" t="s">
        <v>32</v>
      </c>
      <c r="C137" s="8" t="s">
        <v>22</v>
      </c>
      <c r="D137" s="9" t="s">
        <v>136</v>
      </c>
      <c r="E137" s="10" t="s">
        <v>137</v>
      </c>
      <c r="F137" s="11"/>
      <c r="G137" s="12" t="s">
        <v>221</v>
      </c>
      <c r="H137" s="12" t="str">
        <f>CONCATENATE(Tabela1[[#This Row],[ZONA]],Tabela1[[#This Row],[CD_ITEM]])</f>
        <v>G00037021616</v>
      </c>
      <c r="I137" s="13">
        <v>100</v>
      </c>
      <c r="J137" s="13">
        <v>0</v>
      </c>
      <c r="K137" s="13">
        <f>Tabela1[[#This Row],[Nov]]+Tabela1[[#This Row],[Nov Corte]]</f>
        <v>100</v>
      </c>
      <c r="L137" s="13">
        <f>IFERROR(VLOOKUP(H137,'Banco de dados ZDA'!A:I,9,0),0)</f>
        <v>0</v>
      </c>
      <c r="M137" s="13">
        <v>0</v>
      </c>
      <c r="N137" s="13">
        <v>200</v>
      </c>
      <c r="O137" s="13">
        <f>IFERROR(VLOOKUP(Tabela1[[#This Row],[Coluna2]],'Banco de dados ZDA'!A:J,10,0),0)</f>
        <v>0</v>
      </c>
      <c r="P137" s="13">
        <v>0</v>
      </c>
      <c r="Q137" s="13">
        <v>150</v>
      </c>
      <c r="R137" s="13">
        <f>AVERAGE(Tabela1[[#This Row],[NOVEMBRO TOTAL]],Tabela1[[#This Row],[DEZEMBRO TOTAL]],Tabela1[[#This Row],[JANEIRO TOTAL]])</f>
        <v>150</v>
      </c>
      <c r="S137" s="14">
        <f>IFERROR(Tabela1[[#This Row],[MÉDIA]]/Tabela1[[#This Row],[META MARÇO FINAL]],"-")</f>
        <v>0.90909090909090906</v>
      </c>
      <c r="T137" s="15">
        <f>Tabela1[[#This Row],[MÉDIA]]+Tabela1[[#This Row],[MÉDIA]]*10%</f>
        <v>165</v>
      </c>
      <c r="U137" s="16">
        <f>VLOOKUP(Tabela1[[#This Row],[CD_ITEM]],'BD PESO UNITÁRIO'!A:F,6,0)</f>
        <v>10.7</v>
      </c>
      <c r="V137" s="15">
        <f>Tabela1[[#This Row],[META MARÇO FINAL]]*Tabela1[[#This Row],[PESO UNITÁRIO]]</f>
        <v>1765.4999999999998</v>
      </c>
    </row>
    <row r="138" spans="1:22" x14ac:dyDescent="0.3">
      <c r="A138" s="7" t="s">
        <v>106</v>
      </c>
      <c r="B138" s="8" t="s">
        <v>32</v>
      </c>
      <c r="C138" s="8" t="s">
        <v>22</v>
      </c>
      <c r="D138" s="9" t="s">
        <v>138</v>
      </c>
      <c r="E138" s="10" t="s">
        <v>139</v>
      </c>
      <c r="F138" s="11"/>
      <c r="G138" s="12" t="s">
        <v>221</v>
      </c>
      <c r="H138" s="12" t="str">
        <f>CONCATENATE(Tabela1[[#This Row],[ZONA]],Tabela1[[#This Row],[CD_ITEM]])</f>
        <v>G00037021617</v>
      </c>
      <c r="I138" s="13">
        <v>100</v>
      </c>
      <c r="J138" s="13">
        <v>0</v>
      </c>
      <c r="K138" s="13">
        <f>Tabela1[[#This Row],[Nov]]+Tabela1[[#This Row],[Nov Corte]]</f>
        <v>100</v>
      </c>
      <c r="L138" s="13">
        <f>IFERROR(VLOOKUP(H138,'Banco de dados ZDA'!A:I,9,0),0)</f>
        <v>0</v>
      </c>
      <c r="M138" s="13">
        <v>0</v>
      </c>
      <c r="N138" s="13">
        <v>200</v>
      </c>
      <c r="O138" s="13">
        <f>IFERROR(VLOOKUP(Tabela1[[#This Row],[Coluna2]],'Banco de dados ZDA'!A:J,10,0),0)</f>
        <v>0</v>
      </c>
      <c r="P138" s="13">
        <v>0</v>
      </c>
      <c r="Q138" s="13">
        <v>150</v>
      </c>
      <c r="R138" s="13">
        <f>AVERAGE(Tabela1[[#This Row],[NOVEMBRO TOTAL]],Tabela1[[#This Row],[DEZEMBRO TOTAL]],Tabela1[[#This Row],[JANEIRO TOTAL]])</f>
        <v>150</v>
      </c>
      <c r="S138" s="14">
        <f>IFERROR(Tabela1[[#This Row],[MÉDIA]]/Tabela1[[#This Row],[META MARÇO FINAL]],"-")</f>
        <v>0.90909090909090906</v>
      </c>
      <c r="T138" s="15">
        <f>Tabela1[[#This Row],[MÉDIA]]+Tabela1[[#This Row],[MÉDIA]]*10%</f>
        <v>165</v>
      </c>
      <c r="U138" s="16">
        <f>VLOOKUP(Tabela1[[#This Row],[CD_ITEM]],'BD PESO UNITÁRIO'!A:F,6,0)</f>
        <v>10.7</v>
      </c>
      <c r="V138" s="15">
        <f>Tabela1[[#This Row],[META MARÇO FINAL]]*Tabela1[[#This Row],[PESO UNITÁRIO]]</f>
        <v>1765.4999999999998</v>
      </c>
    </row>
    <row r="139" spans="1:22" x14ac:dyDescent="0.3">
      <c r="A139" s="7" t="s">
        <v>106</v>
      </c>
      <c r="B139" s="8" t="s">
        <v>32</v>
      </c>
      <c r="C139" s="8" t="s">
        <v>22</v>
      </c>
      <c r="D139" s="9" t="s">
        <v>140</v>
      </c>
      <c r="E139" s="10" t="s">
        <v>141</v>
      </c>
      <c r="F139" s="11"/>
      <c r="G139" s="12" t="s">
        <v>221</v>
      </c>
      <c r="H139" s="12" t="str">
        <f>CONCATENATE(Tabela1[[#This Row],[ZONA]],Tabela1[[#This Row],[CD_ITEM]])</f>
        <v>G00037021618</v>
      </c>
      <c r="I139" s="13">
        <v>100</v>
      </c>
      <c r="J139" s="13">
        <v>0</v>
      </c>
      <c r="K139" s="13">
        <f>Tabela1[[#This Row],[Nov]]+Tabela1[[#This Row],[Nov Corte]]</f>
        <v>100</v>
      </c>
      <c r="L139" s="13">
        <f>IFERROR(VLOOKUP(H139,'Banco de dados ZDA'!A:I,9,0),0)</f>
        <v>0</v>
      </c>
      <c r="M139" s="13">
        <v>0</v>
      </c>
      <c r="N139" s="13">
        <v>200</v>
      </c>
      <c r="O139" s="13">
        <f>IFERROR(VLOOKUP(Tabela1[[#This Row],[Coluna2]],'Banco de dados ZDA'!A:J,10,0),0)</f>
        <v>0</v>
      </c>
      <c r="P139" s="13">
        <v>0</v>
      </c>
      <c r="Q139" s="13">
        <v>150</v>
      </c>
      <c r="R139" s="13">
        <f>AVERAGE(Tabela1[[#This Row],[NOVEMBRO TOTAL]],Tabela1[[#This Row],[DEZEMBRO TOTAL]],Tabela1[[#This Row],[JANEIRO TOTAL]])</f>
        <v>150</v>
      </c>
      <c r="S139" s="14">
        <f>IFERROR(Tabela1[[#This Row],[MÉDIA]]/Tabela1[[#This Row],[META MARÇO FINAL]],"-")</f>
        <v>0.90909090909090906</v>
      </c>
      <c r="T139" s="15">
        <f>Tabela1[[#This Row],[MÉDIA]]+Tabela1[[#This Row],[MÉDIA]]*10%</f>
        <v>165</v>
      </c>
      <c r="U139" s="16">
        <f>VLOOKUP(Tabela1[[#This Row],[CD_ITEM]],'BD PESO UNITÁRIO'!A:F,6,0)</f>
        <v>10.7</v>
      </c>
      <c r="V139" s="15">
        <f>Tabela1[[#This Row],[META MARÇO FINAL]]*Tabela1[[#This Row],[PESO UNITÁRIO]]</f>
        <v>1765.4999999999998</v>
      </c>
    </row>
    <row r="140" spans="1:22" x14ac:dyDescent="0.3">
      <c r="A140" s="7" t="s">
        <v>106</v>
      </c>
      <c r="B140" s="8" t="s">
        <v>32</v>
      </c>
      <c r="C140" s="8" t="s">
        <v>22</v>
      </c>
      <c r="D140" s="9" t="s">
        <v>142</v>
      </c>
      <c r="E140" s="10" t="s">
        <v>143</v>
      </c>
      <c r="F140" s="11"/>
      <c r="G140" s="12" t="s">
        <v>221</v>
      </c>
      <c r="H140" s="12" t="str">
        <f>CONCATENATE(Tabela1[[#This Row],[ZONA]],Tabela1[[#This Row],[CD_ITEM]])</f>
        <v>G00037021619</v>
      </c>
      <c r="I140" s="13">
        <v>100</v>
      </c>
      <c r="J140" s="13">
        <v>0</v>
      </c>
      <c r="K140" s="13">
        <f>Tabela1[[#This Row],[Nov]]+Tabela1[[#This Row],[Nov Corte]]</f>
        <v>100</v>
      </c>
      <c r="L140" s="13">
        <f>IFERROR(VLOOKUP(H140,'Banco de dados ZDA'!A:I,9,0),0)</f>
        <v>0</v>
      </c>
      <c r="M140" s="13">
        <v>0</v>
      </c>
      <c r="N140" s="13">
        <v>200</v>
      </c>
      <c r="O140" s="13">
        <f>IFERROR(VLOOKUP(Tabela1[[#This Row],[Coluna2]],'Banco de dados ZDA'!A:J,10,0),0)</f>
        <v>0</v>
      </c>
      <c r="P140" s="13">
        <v>0</v>
      </c>
      <c r="Q140" s="13">
        <v>150</v>
      </c>
      <c r="R140" s="13">
        <f>AVERAGE(Tabela1[[#This Row],[NOVEMBRO TOTAL]],Tabela1[[#This Row],[DEZEMBRO TOTAL]],Tabela1[[#This Row],[JANEIRO TOTAL]])</f>
        <v>150</v>
      </c>
      <c r="S140" s="14">
        <f>IFERROR(Tabela1[[#This Row],[MÉDIA]]/Tabela1[[#This Row],[META MARÇO FINAL]],"-")</f>
        <v>0.90909090909090906</v>
      </c>
      <c r="T140" s="15">
        <f>Tabela1[[#This Row],[MÉDIA]]+Tabela1[[#This Row],[MÉDIA]]*10%</f>
        <v>165</v>
      </c>
      <c r="U140" s="16">
        <f>VLOOKUP(Tabela1[[#This Row],[CD_ITEM]],'BD PESO UNITÁRIO'!A:F,6,0)</f>
        <v>10.7</v>
      </c>
      <c r="V140" s="15">
        <f>Tabela1[[#This Row],[META MARÇO FINAL]]*Tabela1[[#This Row],[PESO UNITÁRIO]]</f>
        <v>1765.4999999999998</v>
      </c>
    </row>
    <row r="141" spans="1:22" x14ac:dyDescent="0.3">
      <c r="A141" s="7" t="s">
        <v>101</v>
      </c>
      <c r="B141" s="8" t="s">
        <v>32</v>
      </c>
      <c r="C141" s="8" t="s">
        <v>22</v>
      </c>
      <c r="D141" s="9" t="s">
        <v>144</v>
      </c>
      <c r="E141" s="10" t="s">
        <v>145</v>
      </c>
      <c r="F141" s="11"/>
      <c r="G141" s="12" t="s">
        <v>221</v>
      </c>
      <c r="H141" s="12" t="str">
        <f>CONCATENATE(Tabela1[[#This Row],[ZONA]],Tabela1[[#This Row],[CD_ITEM]])</f>
        <v>G00037021620</v>
      </c>
      <c r="I141" s="13">
        <v>100</v>
      </c>
      <c r="J141" s="13">
        <v>0</v>
      </c>
      <c r="K141" s="13">
        <f>Tabela1[[#This Row],[Nov]]+Tabela1[[#This Row],[Nov Corte]]</f>
        <v>100</v>
      </c>
      <c r="L141" s="13">
        <f>IFERROR(VLOOKUP(H141,'Banco de dados ZDA'!A:I,9,0),0)</f>
        <v>0</v>
      </c>
      <c r="M141" s="13">
        <v>0</v>
      </c>
      <c r="N141" s="13">
        <v>200</v>
      </c>
      <c r="O141" s="13">
        <f>IFERROR(VLOOKUP(Tabela1[[#This Row],[Coluna2]],'Banco de dados ZDA'!A:J,10,0),0)</f>
        <v>0</v>
      </c>
      <c r="P141" s="13">
        <v>0</v>
      </c>
      <c r="Q141" s="13">
        <v>150</v>
      </c>
      <c r="R141" s="13">
        <f>AVERAGE(Tabela1[[#This Row],[NOVEMBRO TOTAL]],Tabela1[[#This Row],[DEZEMBRO TOTAL]],Tabela1[[#This Row],[JANEIRO TOTAL]])</f>
        <v>150</v>
      </c>
      <c r="S141" s="14">
        <f>IFERROR(Tabela1[[#This Row],[MÉDIA]]/Tabela1[[#This Row],[META MARÇO FINAL]],"-")</f>
        <v>0.90909090909090906</v>
      </c>
      <c r="T141" s="15">
        <f>Tabela1[[#This Row],[MÉDIA]]+Tabela1[[#This Row],[MÉDIA]]*10%</f>
        <v>165</v>
      </c>
      <c r="U141" s="16">
        <f>VLOOKUP(Tabela1[[#This Row],[CD_ITEM]],'BD PESO UNITÁRIO'!A:F,6,0)</f>
        <v>10.7</v>
      </c>
      <c r="V141" s="15">
        <f>Tabela1[[#This Row],[META MARÇO FINAL]]*Tabela1[[#This Row],[PESO UNITÁRIO]]</f>
        <v>1765.4999999999998</v>
      </c>
    </row>
    <row r="142" spans="1:22" x14ac:dyDescent="0.3">
      <c r="A142" s="7" t="s">
        <v>53</v>
      </c>
      <c r="B142" s="8" t="s">
        <v>21</v>
      </c>
      <c r="C142" s="8" t="s">
        <v>22</v>
      </c>
      <c r="D142" s="9" t="s">
        <v>146</v>
      </c>
      <c r="E142" s="10" t="s">
        <v>147</v>
      </c>
      <c r="F142" s="11"/>
      <c r="G142" s="12" t="s">
        <v>221</v>
      </c>
      <c r="H142" s="12" t="str">
        <f>CONCATENATE(Tabela1[[#This Row],[ZONA]],Tabela1[[#This Row],[CD_ITEM]])</f>
        <v>G00037021630</v>
      </c>
      <c r="I142" s="13">
        <v>100</v>
      </c>
      <c r="J142" s="13">
        <v>0</v>
      </c>
      <c r="K142" s="13">
        <f>Tabela1[[#This Row],[Nov]]+Tabela1[[#This Row],[Nov Corte]]</f>
        <v>100</v>
      </c>
      <c r="L142" s="13">
        <f>IFERROR(VLOOKUP(H142,'Banco de dados ZDA'!A:I,9,0),0)</f>
        <v>0</v>
      </c>
      <c r="M142" s="13">
        <v>0</v>
      </c>
      <c r="N142" s="13">
        <v>200</v>
      </c>
      <c r="O142" s="13">
        <f>IFERROR(VLOOKUP(Tabela1[[#This Row],[Coluna2]],'Banco de dados ZDA'!A:J,10,0),0)</f>
        <v>0</v>
      </c>
      <c r="P142" s="13">
        <v>0</v>
      </c>
      <c r="Q142" s="13">
        <v>150</v>
      </c>
      <c r="R142" s="13">
        <f>AVERAGE(Tabela1[[#This Row],[NOVEMBRO TOTAL]],Tabela1[[#This Row],[DEZEMBRO TOTAL]],Tabela1[[#This Row],[JANEIRO TOTAL]])</f>
        <v>150</v>
      </c>
      <c r="S142" s="14">
        <f>IFERROR(Tabela1[[#This Row],[MÉDIA]]/Tabela1[[#This Row],[META MARÇO FINAL]],"-")</f>
        <v>0.90909090909090906</v>
      </c>
      <c r="T142" s="15">
        <f>Tabela1[[#This Row],[MÉDIA]]+Tabela1[[#This Row],[MÉDIA]]*10%</f>
        <v>165</v>
      </c>
      <c r="U142" s="16">
        <f>VLOOKUP(Tabela1[[#This Row],[CD_ITEM]],'BD PESO UNITÁRIO'!A:F,6,0)</f>
        <v>6.1020000000000003</v>
      </c>
      <c r="V142" s="15">
        <f>Tabela1[[#This Row],[META MARÇO FINAL]]*Tabela1[[#This Row],[PESO UNITÁRIO]]</f>
        <v>1006.83</v>
      </c>
    </row>
    <row r="143" spans="1:22" x14ac:dyDescent="0.3">
      <c r="A143" s="7" t="s">
        <v>53</v>
      </c>
      <c r="B143" s="8" t="s">
        <v>21</v>
      </c>
      <c r="C143" s="8" t="s">
        <v>22</v>
      </c>
      <c r="D143" s="9" t="s">
        <v>148</v>
      </c>
      <c r="E143" s="10" t="s">
        <v>149</v>
      </c>
      <c r="F143" s="11"/>
      <c r="G143" s="12" t="s">
        <v>221</v>
      </c>
      <c r="H143" s="12" t="str">
        <f>CONCATENATE(Tabela1[[#This Row],[ZONA]],Tabela1[[#This Row],[CD_ITEM]])</f>
        <v>G00037021631</v>
      </c>
      <c r="I143" s="13">
        <v>100</v>
      </c>
      <c r="J143" s="13">
        <v>0</v>
      </c>
      <c r="K143" s="13">
        <f>Tabela1[[#This Row],[Nov]]+Tabela1[[#This Row],[Nov Corte]]</f>
        <v>100</v>
      </c>
      <c r="L143" s="13">
        <f>IFERROR(VLOOKUP(H143,'Banco de dados ZDA'!A:I,9,0),0)</f>
        <v>0</v>
      </c>
      <c r="M143" s="13">
        <v>0</v>
      </c>
      <c r="N143" s="13">
        <v>200</v>
      </c>
      <c r="O143" s="13">
        <f>IFERROR(VLOOKUP(Tabela1[[#This Row],[Coluna2]],'Banco de dados ZDA'!A:J,10,0),0)</f>
        <v>0</v>
      </c>
      <c r="P143" s="13">
        <v>0</v>
      </c>
      <c r="Q143" s="13">
        <v>150</v>
      </c>
      <c r="R143" s="13">
        <f>AVERAGE(Tabela1[[#This Row],[NOVEMBRO TOTAL]],Tabela1[[#This Row],[DEZEMBRO TOTAL]],Tabela1[[#This Row],[JANEIRO TOTAL]])</f>
        <v>150</v>
      </c>
      <c r="S143" s="14">
        <f>IFERROR(Tabela1[[#This Row],[MÉDIA]]/Tabela1[[#This Row],[META MARÇO FINAL]],"-")</f>
        <v>0.90909090909090906</v>
      </c>
      <c r="T143" s="15">
        <f>Tabela1[[#This Row],[MÉDIA]]+Tabela1[[#This Row],[MÉDIA]]*10%</f>
        <v>165</v>
      </c>
      <c r="U143" s="16">
        <f>VLOOKUP(Tabela1[[#This Row],[CD_ITEM]],'BD PESO UNITÁRIO'!A:F,6,0)</f>
        <v>5.1420000000000003</v>
      </c>
      <c r="V143" s="15">
        <f>Tabela1[[#This Row],[META MARÇO FINAL]]*Tabela1[[#This Row],[PESO UNITÁRIO]]</f>
        <v>848.43000000000006</v>
      </c>
    </row>
    <row r="144" spans="1:22" x14ac:dyDescent="0.3">
      <c r="A144" s="7" t="s">
        <v>53</v>
      </c>
      <c r="B144" s="8" t="s">
        <v>21</v>
      </c>
      <c r="C144" s="8" t="s">
        <v>22</v>
      </c>
      <c r="D144" s="9" t="s">
        <v>150</v>
      </c>
      <c r="E144" s="10" t="s">
        <v>151</v>
      </c>
      <c r="F144" s="11"/>
      <c r="G144" s="12" t="s">
        <v>221</v>
      </c>
      <c r="H144" s="12" t="str">
        <f>CONCATENATE(Tabela1[[#This Row],[ZONA]],Tabela1[[#This Row],[CD_ITEM]])</f>
        <v>G00037021632</v>
      </c>
      <c r="I144" s="13">
        <v>100</v>
      </c>
      <c r="J144" s="13">
        <v>0</v>
      </c>
      <c r="K144" s="13">
        <f>Tabela1[[#This Row],[Nov]]+Tabela1[[#This Row],[Nov Corte]]</f>
        <v>100</v>
      </c>
      <c r="L144" s="13">
        <f>IFERROR(VLOOKUP(H144,'Banco de dados ZDA'!A:I,9,0),0)</f>
        <v>0</v>
      </c>
      <c r="M144" s="13">
        <v>0</v>
      </c>
      <c r="N144" s="13">
        <v>200</v>
      </c>
      <c r="O144" s="13">
        <f>IFERROR(VLOOKUP(Tabela1[[#This Row],[Coluna2]],'Banco de dados ZDA'!A:J,10,0),0)</f>
        <v>0</v>
      </c>
      <c r="P144" s="13">
        <v>0</v>
      </c>
      <c r="Q144" s="13">
        <v>150</v>
      </c>
      <c r="R144" s="13">
        <f>AVERAGE(Tabela1[[#This Row],[NOVEMBRO TOTAL]],Tabela1[[#This Row],[DEZEMBRO TOTAL]],Tabela1[[#This Row],[JANEIRO TOTAL]])</f>
        <v>150</v>
      </c>
      <c r="S144" s="14">
        <f>IFERROR(Tabela1[[#This Row],[MÉDIA]]/Tabela1[[#This Row],[META MARÇO FINAL]],"-")</f>
        <v>0.90909090909090906</v>
      </c>
      <c r="T144" s="15">
        <f>Tabela1[[#This Row],[MÉDIA]]+Tabela1[[#This Row],[MÉDIA]]*10%</f>
        <v>165</v>
      </c>
      <c r="U144" s="16">
        <f>VLOOKUP(Tabela1[[#This Row],[CD_ITEM]],'BD PESO UNITÁRIO'!A:F,6,0)</f>
        <v>6.1020000000000003</v>
      </c>
      <c r="V144" s="15">
        <f>Tabela1[[#This Row],[META MARÇO FINAL]]*Tabela1[[#This Row],[PESO UNITÁRIO]]</f>
        <v>1006.83</v>
      </c>
    </row>
    <row r="145" spans="1:22" x14ac:dyDescent="0.3">
      <c r="A145" s="7" t="s">
        <v>53</v>
      </c>
      <c r="B145" s="8" t="s">
        <v>21</v>
      </c>
      <c r="C145" s="8" t="s">
        <v>22</v>
      </c>
      <c r="D145" s="9" t="s">
        <v>152</v>
      </c>
      <c r="E145" s="10" t="s">
        <v>153</v>
      </c>
      <c r="F145" s="11"/>
      <c r="G145" s="12" t="s">
        <v>221</v>
      </c>
      <c r="H145" s="12" t="str">
        <f>CONCATENATE(Tabela1[[#This Row],[ZONA]],Tabela1[[#This Row],[CD_ITEM]])</f>
        <v>G00037021633</v>
      </c>
      <c r="I145" s="13">
        <v>100</v>
      </c>
      <c r="J145" s="13">
        <v>0</v>
      </c>
      <c r="K145" s="13">
        <f>Tabela1[[#This Row],[Nov]]+Tabela1[[#This Row],[Nov Corte]]</f>
        <v>100</v>
      </c>
      <c r="L145" s="13">
        <f>IFERROR(VLOOKUP(H145,'Banco de dados ZDA'!A:I,9,0),0)</f>
        <v>0</v>
      </c>
      <c r="M145" s="13">
        <v>0</v>
      </c>
      <c r="N145" s="13">
        <v>200</v>
      </c>
      <c r="O145" s="13">
        <f>IFERROR(VLOOKUP(Tabela1[[#This Row],[Coluna2]],'Banco de dados ZDA'!A:J,10,0),0)</f>
        <v>0</v>
      </c>
      <c r="P145" s="13">
        <v>0</v>
      </c>
      <c r="Q145" s="13">
        <v>150</v>
      </c>
      <c r="R145" s="13">
        <f>AVERAGE(Tabela1[[#This Row],[NOVEMBRO TOTAL]],Tabela1[[#This Row],[DEZEMBRO TOTAL]],Tabela1[[#This Row],[JANEIRO TOTAL]])</f>
        <v>150</v>
      </c>
      <c r="S145" s="14">
        <f>IFERROR(Tabela1[[#This Row],[MÉDIA]]/Tabela1[[#This Row],[META MARÇO FINAL]],"-")</f>
        <v>0.90909090909090906</v>
      </c>
      <c r="T145" s="15">
        <f>Tabela1[[#This Row],[MÉDIA]]+Tabela1[[#This Row],[MÉDIA]]*10%</f>
        <v>165</v>
      </c>
      <c r="U145" s="16">
        <f>VLOOKUP(Tabela1[[#This Row],[CD_ITEM]],'BD PESO UNITÁRIO'!A:F,6,0)</f>
        <v>6.1020000000000003</v>
      </c>
      <c r="V145" s="15">
        <f>Tabela1[[#This Row],[META MARÇO FINAL]]*Tabela1[[#This Row],[PESO UNITÁRIO]]</f>
        <v>1006.83</v>
      </c>
    </row>
    <row r="146" spans="1:22" x14ac:dyDescent="0.3">
      <c r="A146" s="7" t="s">
        <v>53</v>
      </c>
      <c r="B146" s="8" t="s">
        <v>21</v>
      </c>
      <c r="C146" s="8" t="s">
        <v>22</v>
      </c>
      <c r="D146" s="9" t="s">
        <v>154</v>
      </c>
      <c r="E146" s="10" t="s">
        <v>155</v>
      </c>
      <c r="F146" s="11"/>
      <c r="G146" s="12" t="s">
        <v>221</v>
      </c>
      <c r="H146" s="12" t="str">
        <f>CONCATENATE(Tabela1[[#This Row],[ZONA]],Tabela1[[#This Row],[CD_ITEM]])</f>
        <v>G00037021634</v>
      </c>
      <c r="I146" s="13">
        <v>100</v>
      </c>
      <c r="J146" s="13">
        <v>0</v>
      </c>
      <c r="K146" s="13">
        <f>Tabela1[[#This Row],[Nov]]+Tabela1[[#This Row],[Nov Corte]]</f>
        <v>100</v>
      </c>
      <c r="L146" s="13">
        <f>IFERROR(VLOOKUP(H146,'Banco de dados ZDA'!A:I,9,0),0)</f>
        <v>0</v>
      </c>
      <c r="M146" s="13">
        <v>0</v>
      </c>
      <c r="N146" s="13">
        <v>200</v>
      </c>
      <c r="O146" s="13">
        <f>IFERROR(VLOOKUP(Tabela1[[#This Row],[Coluna2]],'Banco de dados ZDA'!A:J,10,0),0)</f>
        <v>0</v>
      </c>
      <c r="P146" s="13">
        <v>0</v>
      </c>
      <c r="Q146" s="13">
        <v>150</v>
      </c>
      <c r="R146" s="13">
        <f>AVERAGE(Tabela1[[#This Row],[NOVEMBRO TOTAL]],Tabela1[[#This Row],[DEZEMBRO TOTAL]],Tabela1[[#This Row],[JANEIRO TOTAL]])</f>
        <v>150</v>
      </c>
      <c r="S146" s="14">
        <f>IFERROR(Tabela1[[#This Row],[MÉDIA]]/Tabela1[[#This Row],[META MARÇO FINAL]],"-")</f>
        <v>0.90909090909090906</v>
      </c>
      <c r="T146" s="15">
        <f>Tabela1[[#This Row],[MÉDIA]]+Tabela1[[#This Row],[MÉDIA]]*10%</f>
        <v>165</v>
      </c>
      <c r="U146" s="16">
        <f>VLOOKUP(Tabela1[[#This Row],[CD_ITEM]],'BD PESO UNITÁRIO'!A:F,6,0)</f>
        <v>6.1020000000000003</v>
      </c>
      <c r="V146" s="15">
        <f>Tabela1[[#This Row],[META MARÇO FINAL]]*Tabela1[[#This Row],[PESO UNITÁRIO]]</f>
        <v>1006.83</v>
      </c>
    </row>
    <row r="147" spans="1:22" x14ac:dyDescent="0.3">
      <c r="A147" s="7" t="s">
        <v>53</v>
      </c>
      <c r="B147" s="8" t="s">
        <v>21</v>
      </c>
      <c r="C147" s="8" t="s">
        <v>22</v>
      </c>
      <c r="D147" s="9" t="s">
        <v>156</v>
      </c>
      <c r="E147" s="10" t="s">
        <v>157</v>
      </c>
      <c r="F147" s="11"/>
      <c r="G147" s="12" t="s">
        <v>221</v>
      </c>
      <c r="H147" s="12" t="str">
        <f>CONCATENATE(Tabela1[[#This Row],[ZONA]],Tabela1[[#This Row],[CD_ITEM]])</f>
        <v>G00037021635</v>
      </c>
      <c r="I147" s="13">
        <v>100</v>
      </c>
      <c r="J147" s="13">
        <v>0</v>
      </c>
      <c r="K147" s="13">
        <f>Tabela1[[#This Row],[Nov]]+Tabela1[[#This Row],[Nov Corte]]</f>
        <v>100</v>
      </c>
      <c r="L147" s="13">
        <f>IFERROR(VLOOKUP(H147,'Banco de dados ZDA'!A:I,9,0),0)</f>
        <v>0</v>
      </c>
      <c r="M147" s="13">
        <v>0</v>
      </c>
      <c r="N147" s="13">
        <v>200</v>
      </c>
      <c r="O147" s="13">
        <f>IFERROR(VLOOKUP(Tabela1[[#This Row],[Coluna2]],'Banco de dados ZDA'!A:J,10,0),0)</f>
        <v>0</v>
      </c>
      <c r="P147" s="13">
        <v>0</v>
      </c>
      <c r="Q147" s="13">
        <v>150</v>
      </c>
      <c r="R147" s="13">
        <f>AVERAGE(Tabela1[[#This Row],[NOVEMBRO TOTAL]],Tabela1[[#This Row],[DEZEMBRO TOTAL]],Tabela1[[#This Row],[JANEIRO TOTAL]])</f>
        <v>150</v>
      </c>
      <c r="S147" s="14">
        <f>IFERROR(Tabela1[[#This Row],[MÉDIA]]/Tabela1[[#This Row],[META MARÇO FINAL]],"-")</f>
        <v>0.90909090909090906</v>
      </c>
      <c r="T147" s="15">
        <f>Tabela1[[#This Row],[MÉDIA]]+Tabela1[[#This Row],[MÉDIA]]*10%</f>
        <v>165</v>
      </c>
      <c r="U147" s="16">
        <f>VLOOKUP(Tabela1[[#This Row],[CD_ITEM]],'BD PESO UNITÁRIO'!A:F,6,0)</f>
        <v>5.1420000000000003</v>
      </c>
      <c r="V147" s="15">
        <f>Tabela1[[#This Row],[META MARÇO FINAL]]*Tabela1[[#This Row],[PESO UNITÁRIO]]</f>
        <v>848.43000000000006</v>
      </c>
    </row>
    <row r="148" spans="1:22" x14ac:dyDescent="0.3">
      <c r="A148" s="7" t="s">
        <v>158</v>
      </c>
      <c r="B148" s="8" t="s">
        <v>21</v>
      </c>
      <c r="C148" s="8" t="s">
        <v>96</v>
      </c>
      <c r="D148" s="9" t="s">
        <v>159</v>
      </c>
      <c r="E148" s="10" t="s">
        <v>160</v>
      </c>
      <c r="F148" s="11"/>
      <c r="G148" s="12" t="s">
        <v>221</v>
      </c>
      <c r="H148" s="12" t="str">
        <f>CONCATENATE(Tabela1[[#This Row],[ZONA]],Tabela1[[#This Row],[CD_ITEM]])</f>
        <v>G00037021647</v>
      </c>
      <c r="I148" s="13">
        <v>100</v>
      </c>
      <c r="J148" s="13">
        <v>0</v>
      </c>
      <c r="K148" s="13">
        <f>Tabela1[[#This Row],[Nov]]+Tabela1[[#This Row],[Nov Corte]]</f>
        <v>100</v>
      </c>
      <c r="L148" s="13">
        <f>IFERROR(VLOOKUP(H148,'Banco de dados ZDA'!A:I,9,0),0)</f>
        <v>0</v>
      </c>
      <c r="M148" s="13">
        <v>0</v>
      </c>
      <c r="N148" s="13">
        <v>200</v>
      </c>
      <c r="O148" s="13">
        <f>IFERROR(VLOOKUP(Tabela1[[#This Row],[Coluna2]],'Banco de dados ZDA'!A:J,10,0),0)</f>
        <v>0</v>
      </c>
      <c r="P148" s="13">
        <v>0</v>
      </c>
      <c r="Q148" s="13">
        <v>150</v>
      </c>
      <c r="R148" s="13">
        <f>AVERAGE(Tabela1[[#This Row],[NOVEMBRO TOTAL]],Tabela1[[#This Row],[DEZEMBRO TOTAL]],Tabela1[[#This Row],[JANEIRO TOTAL]])</f>
        <v>150</v>
      </c>
      <c r="S148" s="14">
        <f>IFERROR(Tabela1[[#This Row],[MÉDIA]]/Tabela1[[#This Row],[META MARÇO FINAL]],"-")</f>
        <v>0.90909090909090906</v>
      </c>
      <c r="T148" s="15">
        <f>Tabela1[[#This Row],[MÉDIA]]+Tabela1[[#This Row],[MÉDIA]]*10%</f>
        <v>165</v>
      </c>
      <c r="U148" s="16">
        <f>VLOOKUP(Tabela1[[#This Row],[CD_ITEM]],'BD PESO UNITÁRIO'!A:F,6,0)</f>
        <v>2.5099999999999998</v>
      </c>
      <c r="V148" s="15">
        <f>Tabela1[[#This Row],[META MARÇO FINAL]]*Tabela1[[#This Row],[PESO UNITÁRIO]]</f>
        <v>414.15</v>
      </c>
    </row>
    <row r="149" spans="1:22" x14ac:dyDescent="0.3">
      <c r="A149" s="7" t="s">
        <v>158</v>
      </c>
      <c r="B149" s="8" t="s">
        <v>21</v>
      </c>
      <c r="C149" s="8" t="s">
        <v>96</v>
      </c>
      <c r="D149" s="9" t="s">
        <v>161</v>
      </c>
      <c r="E149" s="10" t="s">
        <v>162</v>
      </c>
      <c r="F149" s="11"/>
      <c r="G149" s="12" t="s">
        <v>221</v>
      </c>
      <c r="H149" s="12" t="str">
        <f>CONCATENATE(Tabela1[[#This Row],[ZONA]],Tabela1[[#This Row],[CD_ITEM]])</f>
        <v>G00037021648</v>
      </c>
      <c r="I149" s="13">
        <v>100</v>
      </c>
      <c r="J149" s="13">
        <v>0</v>
      </c>
      <c r="K149" s="13">
        <f>Tabela1[[#This Row],[Nov]]+Tabela1[[#This Row],[Nov Corte]]</f>
        <v>100</v>
      </c>
      <c r="L149" s="13">
        <f>IFERROR(VLOOKUP(H149,'Banco de dados ZDA'!A:I,9,0),0)</f>
        <v>0</v>
      </c>
      <c r="M149" s="13">
        <v>0</v>
      </c>
      <c r="N149" s="13">
        <v>200</v>
      </c>
      <c r="O149" s="13">
        <f>IFERROR(VLOOKUP(Tabela1[[#This Row],[Coluna2]],'Banco de dados ZDA'!A:J,10,0),0)</f>
        <v>0</v>
      </c>
      <c r="P149" s="13">
        <v>0</v>
      </c>
      <c r="Q149" s="13">
        <v>150</v>
      </c>
      <c r="R149" s="13">
        <f>AVERAGE(Tabela1[[#This Row],[NOVEMBRO TOTAL]],Tabela1[[#This Row],[DEZEMBRO TOTAL]],Tabela1[[#This Row],[JANEIRO TOTAL]])</f>
        <v>150</v>
      </c>
      <c r="S149" s="14">
        <f>IFERROR(Tabela1[[#This Row],[MÉDIA]]/Tabela1[[#This Row],[META MARÇO FINAL]],"-")</f>
        <v>0.90909090909090906</v>
      </c>
      <c r="T149" s="15">
        <f>Tabela1[[#This Row],[MÉDIA]]+Tabela1[[#This Row],[MÉDIA]]*10%</f>
        <v>165</v>
      </c>
      <c r="U149" s="16">
        <f>VLOOKUP(Tabela1[[#This Row],[CD_ITEM]],'BD PESO UNITÁRIO'!A:F,6,0)</f>
        <v>2.5099999999999998</v>
      </c>
      <c r="V149" s="15">
        <f>Tabela1[[#This Row],[META MARÇO FINAL]]*Tabela1[[#This Row],[PESO UNITÁRIO]]</f>
        <v>414.15</v>
      </c>
    </row>
    <row r="150" spans="1:22" x14ac:dyDescent="0.3">
      <c r="A150" s="7" t="s">
        <v>66</v>
      </c>
      <c r="B150" s="8" t="s">
        <v>21</v>
      </c>
      <c r="C150" s="8" t="s">
        <v>22</v>
      </c>
      <c r="D150" s="9" t="s">
        <v>163</v>
      </c>
      <c r="E150" s="10" t="s">
        <v>164</v>
      </c>
      <c r="F150" s="11"/>
      <c r="G150" s="12" t="s">
        <v>221</v>
      </c>
      <c r="H150" s="12" t="str">
        <f>CONCATENATE(Tabela1[[#This Row],[ZONA]],Tabela1[[#This Row],[CD_ITEM]])</f>
        <v>G00037021655</v>
      </c>
      <c r="I150" s="13">
        <v>100</v>
      </c>
      <c r="J150" s="13">
        <v>0</v>
      </c>
      <c r="K150" s="13">
        <f>Tabela1[[#This Row],[Nov]]+Tabela1[[#This Row],[Nov Corte]]</f>
        <v>100</v>
      </c>
      <c r="L150" s="13">
        <f>IFERROR(VLOOKUP(H150,'Banco de dados ZDA'!A:I,9,0),0)</f>
        <v>0</v>
      </c>
      <c r="M150" s="13">
        <v>0</v>
      </c>
      <c r="N150" s="13">
        <v>200</v>
      </c>
      <c r="O150" s="13">
        <f>IFERROR(VLOOKUP(Tabela1[[#This Row],[Coluna2]],'Banco de dados ZDA'!A:J,10,0),0)</f>
        <v>0</v>
      </c>
      <c r="P150" s="13">
        <v>0</v>
      </c>
      <c r="Q150" s="13">
        <v>150</v>
      </c>
      <c r="R150" s="13">
        <f>AVERAGE(Tabela1[[#This Row],[NOVEMBRO TOTAL]],Tabela1[[#This Row],[DEZEMBRO TOTAL]],Tabela1[[#This Row],[JANEIRO TOTAL]])</f>
        <v>150</v>
      </c>
      <c r="S150" s="14">
        <f>IFERROR(Tabela1[[#This Row],[MÉDIA]]/Tabela1[[#This Row],[META MARÇO FINAL]],"-")</f>
        <v>0.90909090909090906</v>
      </c>
      <c r="T150" s="15">
        <f>Tabela1[[#This Row],[MÉDIA]]+Tabela1[[#This Row],[MÉDIA]]*10%</f>
        <v>165</v>
      </c>
      <c r="U150" s="16">
        <f>VLOOKUP(Tabela1[[#This Row],[CD_ITEM]],'BD PESO UNITÁRIO'!A:F,6,0)</f>
        <v>2.9590000000000001</v>
      </c>
      <c r="V150" s="15">
        <f>Tabela1[[#This Row],[META MARÇO FINAL]]*Tabela1[[#This Row],[PESO UNITÁRIO]]</f>
        <v>488.23500000000001</v>
      </c>
    </row>
    <row r="151" spans="1:22" x14ac:dyDescent="0.3">
      <c r="A151" s="7" t="s">
        <v>38</v>
      </c>
      <c r="B151" s="8" t="s">
        <v>21</v>
      </c>
      <c r="C151" s="8" t="s">
        <v>22</v>
      </c>
      <c r="D151" s="9" t="s">
        <v>165</v>
      </c>
      <c r="E151" s="10" t="s">
        <v>166</v>
      </c>
      <c r="F151" s="11"/>
      <c r="G151" s="12" t="s">
        <v>221</v>
      </c>
      <c r="H151" s="12" t="str">
        <f>CONCATENATE(Tabela1[[#This Row],[ZONA]],Tabela1[[#This Row],[CD_ITEM]])</f>
        <v>G00037021660</v>
      </c>
      <c r="I151" s="13">
        <v>100</v>
      </c>
      <c r="J151" s="13">
        <v>0</v>
      </c>
      <c r="K151" s="13">
        <f>Tabela1[[#This Row],[Nov]]+Tabela1[[#This Row],[Nov Corte]]</f>
        <v>100</v>
      </c>
      <c r="L151" s="13">
        <f>IFERROR(VLOOKUP(H151,'Banco de dados ZDA'!A:I,9,0),0)</f>
        <v>0</v>
      </c>
      <c r="M151" s="13">
        <v>0</v>
      </c>
      <c r="N151" s="13">
        <v>200</v>
      </c>
      <c r="O151" s="13">
        <f>IFERROR(VLOOKUP(Tabela1[[#This Row],[Coluna2]],'Banco de dados ZDA'!A:J,10,0),0)</f>
        <v>0</v>
      </c>
      <c r="P151" s="13">
        <v>0</v>
      </c>
      <c r="Q151" s="13">
        <v>150</v>
      </c>
      <c r="R151" s="13">
        <f>AVERAGE(Tabela1[[#This Row],[NOVEMBRO TOTAL]],Tabela1[[#This Row],[DEZEMBRO TOTAL]],Tabela1[[#This Row],[JANEIRO TOTAL]])</f>
        <v>150</v>
      </c>
      <c r="S151" s="14">
        <f>IFERROR(Tabela1[[#This Row],[MÉDIA]]/Tabela1[[#This Row],[META MARÇO FINAL]],"-")</f>
        <v>0.90909090909090906</v>
      </c>
      <c r="T151" s="15">
        <f>Tabela1[[#This Row],[MÉDIA]]+Tabela1[[#This Row],[MÉDIA]]*10%</f>
        <v>165</v>
      </c>
      <c r="U151" s="16">
        <f>VLOOKUP(Tabela1[[#This Row],[CD_ITEM]],'BD PESO UNITÁRIO'!A:F,6,0)</f>
        <v>8.4250000000000007</v>
      </c>
      <c r="V151" s="15">
        <f>Tabela1[[#This Row],[META MARÇO FINAL]]*Tabela1[[#This Row],[PESO UNITÁRIO]]</f>
        <v>1390.1250000000002</v>
      </c>
    </row>
    <row r="152" spans="1:22" x14ac:dyDescent="0.3">
      <c r="A152" s="7" t="s">
        <v>26</v>
      </c>
      <c r="B152" s="8" t="s">
        <v>21</v>
      </c>
      <c r="C152" s="8" t="s">
        <v>167</v>
      </c>
      <c r="D152" s="9" t="s">
        <v>168</v>
      </c>
      <c r="E152" s="10" t="s">
        <v>169</v>
      </c>
      <c r="F152" s="11"/>
      <c r="G152" s="12" t="s">
        <v>221</v>
      </c>
      <c r="H152" s="12" t="str">
        <f>CONCATENATE(Tabela1[[#This Row],[ZONA]],Tabela1[[#This Row],[CD_ITEM]])</f>
        <v>G00037021678</v>
      </c>
      <c r="I152" s="13">
        <v>100</v>
      </c>
      <c r="J152" s="13">
        <v>0</v>
      </c>
      <c r="K152" s="13">
        <f>Tabela1[[#This Row],[Nov]]+Tabela1[[#This Row],[Nov Corte]]</f>
        <v>100</v>
      </c>
      <c r="L152" s="13">
        <f>IFERROR(VLOOKUP(H152,'Banco de dados ZDA'!A:I,9,0),0)</f>
        <v>0</v>
      </c>
      <c r="M152" s="13">
        <v>0</v>
      </c>
      <c r="N152" s="13">
        <v>200</v>
      </c>
      <c r="O152" s="13">
        <f>IFERROR(VLOOKUP(Tabela1[[#This Row],[Coluna2]],'Banco de dados ZDA'!A:J,10,0),0)</f>
        <v>0</v>
      </c>
      <c r="P152" s="13">
        <v>0</v>
      </c>
      <c r="Q152" s="13">
        <v>150</v>
      </c>
      <c r="R152" s="13">
        <f>AVERAGE(Tabela1[[#This Row],[NOVEMBRO TOTAL]],Tabela1[[#This Row],[DEZEMBRO TOTAL]],Tabela1[[#This Row],[JANEIRO TOTAL]])</f>
        <v>150</v>
      </c>
      <c r="S152" s="14">
        <f>IFERROR(Tabela1[[#This Row],[MÉDIA]]/Tabela1[[#This Row],[META MARÇO FINAL]],"-")</f>
        <v>0.90909090909090906</v>
      </c>
      <c r="T152" s="15">
        <f>Tabela1[[#This Row],[MÉDIA]]+Tabela1[[#This Row],[MÉDIA]]*10%</f>
        <v>165</v>
      </c>
      <c r="U152" s="16">
        <f>VLOOKUP(Tabela1[[#This Row],[CD_ITEM]],'BD PESO UNITÁRIO'!A:F,6,0)</f>
        <v>4.734</v>
      </c>
      <c r="V152" s="15">
        <f>Tabela1[[#This Row],[META MARÇO FINAL]]*Tabela1[[#This Row],[PESO UNITÁRIO]]</f>
        <v>781.11</v>
      </c>
    </row>
    <row r="153" spans="1:22" x14ac:dyDescent="0.3">
      <c r="A153" s="7" t="s">
        <v>170</v>
      </c>
      <c r="B153" s="8" t="s">
        <v>21</v>
      </c>
      <c r="C153" s="8" t="s">
        <v>22</v>
      </c>
      <c r="D153" s="9" t="s">
        <v>171</v>
      </c>
      <c r="E153" s="10" t="s">
        <v>172</v>
      </c>
      <c r="F153" s="11"/>
      <c r="G153" s="12" t="s">
        <v>221</v>
      </c>
      <c r="H153" s="12" t="str">
        <f>CONCATENATE(Tabela1[[#This Row],[ZONA]],Tabela1[[#This Row],[CD_ITEM]])</f>
        <v>G00037070025</v>
      </c>
      <c r="I153" s="13">
        <v>100</v>
      </c>
      <c r="J153" s="13">
        <v>0</v>
      </c>
      <c r="K153" s="13">
        <f>Tabela1[[#This Row],[Nov]]+Tabela1[[#This Row],[Nov Corte]]</f>
        <v>100</v>
      </c>
      <c r="L153" s="13">
        <f>IFERROR(VLOOKUP(H153,'Banco de dados ZDA'!A:I,9,0),0)</f>
        <v>5</v>
      </c>
      <c r="M153" s="13">
        <v>0</v>
      </c>
      <c r="N153" s="13">
        <v>200</v>
      </c>
      <c r="O153" s="13">
        <f>IFERROR(VLOOKUP(Tabela1[[#This Row],[Coluna2]],'Banco de dados ZDA'!A:J,10,0),0)</f>
        <v>2</v>
      </c>
      <c r="P153" s="13">
        <v>0</v>
      </c>
      <c r="Q153" s="13">
        <v>150</v>
      </c>
      <c r="R153" s="13">
        <f>AVERAGE(Tabela1[[#This Row],[NOVEMBRO TOTAL]],Tabela1[[#This Row],[DEZEMBRO TOTAL]],Tabela1[[#This Row],[JANEIRO TOTAL]])</f>
        <v>150</v>
      </c>
      <c r="S153" s="14">
        <f>IFERROR(Tabela1[[#This Row],[MÉDIA]]/Tabela1[[#This Row],[META MARÇO FINAL]],"-")</f>
        <v>0.90909090909090906</v>
      </c>
      <c r="T153" s="15">
        <f>Tabela1[[#This Row],[MÉDIA]]+Tabela1[[#This Row],[MÉDIA]]*10%</f>
        <v>165</v>
      </c>
      <c r="U153" s="16">
        <f>VLOOKUP(Tabela1[[#This Row],[CD_ITEM]],'BD PESO UNITÁRIO'!A:F,6,0)</f>
        <v>2.5099999999999998</v>
      </c>
      <c r="V153" s="15">
        <f>Tabela1[[#This Row],[META MARÇO FINAL]]*Tabela1[[#This Row],[PESO UNITÁRIO]]</f>
        <v>414.15</v>
      </c>
    </row>
    <row r="154" spans="1:22" x14ac:dyDescent="0.3">
      <c r="A154" s="7" t="s">
        <v>170</v>
      </c>
      <c r="B154" s="8" t="s">
        <v>21</v>
      </c>
      <c r="C154" s="8" t="s">
        <v>22</v>
      </c>
      <c r="D154" s="9" t="s">
        <v>173</v>
      </c>
      <c r="E154" s="10" t="s">
        <v>174</v>
      </c>
      <c r="F154" s="11"/>
      <c r="G154" s="12" t="s">
        <v>221</v>
      </c>
      <c r="H154" s="12" t="str">
        <f>CONCATENATE(Tabela1[[#This Row],[ZONA]],Tabela1[[#This Row],[CD_ITEM]])</f>
        <v>G00037070028</v>
      </c>
      <c r="I154" s="13">
        <v>100</v>
      </c>
      <c r="J154" s="13">
        <v>0</v>
      </c>
      <c r="K154" s="13">
        <f>Tabela1[[#This Row],[Nov]]+Tabela1[[#This Row],[Nov Corte]]</f>
        <v>100</v>
      </c>
      <c r="L154" s="13">
        <f>IFERROR(VLOOKUP(H154,'Banco de dados ZDA'!A:I,9,0),0)</f>
        <v>5</v>
      </c>
      <c r="M154" s="13">
        <v>0</v>
      </c>
      <c r="N154" s="13">
        <v>200</v>
      </c>
      <c r="O154" s="13">
        <f>IFERROR(VLOOKUP(Tabela1[[#This Row],[Coluna2]],'Banco de dados ZDA'!A:J,10,0),0)</f>
        <v>0</v>
      </c>
      <c r="P154" s="13">
        <v>0</v>
      </c>
      <c r="Q154" s="13">
        <v>150</v>
      </c>
      <c r="R154" s="13">
        <f>AVERAGE(Tabela1[[#This Row],[NOVEMBRO TOTAL]],Tabela1[[#This Row],[DEZEMBRO TOTAL]],Tabela1[[#This Row],[JANEIRO TOTAL]])</f>
        <v>150</v>
      </c>
      <c r="S154" s="14">
        <f>IFERROR(Tabela1[[#This Row],[MÉDIA]]/Tabela1[[#This Row],[META MARÇO FINAL]],"-")</f>
        <v>0.90909090909090906</v>
      </c>
      <c r="T154" s="15">
        <f>Tabela1[[#This Row],[MÉDIA]]+Tabela1[[#This Row],[MÉDIA]]*10%</f>
        <v>165</v>
      </c>
      <c r="U154" s="16">
        <f>VLOOKUP(Tabela1[[#This Row],[CD_ITEM]],'BD PESO UNITÁRIO'!A:F,6,0)</f>
        <v>2.5099999999999998</v>
      </c>
      <c r="V154" s="15">
        <f>Tabela1[[#This Row],[META MARÇO FINAL]]*Tabela1[[#This Row],[PESO UNITÁRIO]]</f>
        <v>414.15</v>
      </c>
    </row>
    <row r="155" spans="1:22" x14ac:dyDescent="0.3">
      <c r="A155" s="7" t="s">
        <v>175</v>
      </c>
      <c r="B155" s="8" t="s">
        <v>176</v>
      </c>
      <c r="C155" s="8" t="s">
        <v>22</v>
      </c>
      <c r="D155" s="9" t="s">
        <v>177</v>
      </c>
      <c r="E155" s="10" t="s">
        <v>178</v>
      </c>
      <c r="F155" s="11"/>
      <c r="G155" s="12" t="s">
        <v>221</v>
      </c>
      <c r="H155" s="12" t="str">
        <f>CONCATENATE(Tabela1[[#This Row],[ZONA]],Tabela1[[#This Row],[CD_ITEM]])</f>
        <v>G00037D00006</v>
      </c>
      <c r="I155" s="13">
        <v>100</v>
      </c>
      <c r="J155" s="13">
        <v>0</v>
      </c>
      <c r="K155" s="13">
        <f>Tabela1[[#This Row],[Nov]]+Tabela1[[#This Row],[Nov Corte]]</f>
        <v>100</v>
      </c>
      <c r="L155" s="13">
        <f>IFERROR(VLOOKUP(H155,'Banco de dados ZDA'!A:I,9,0),0)</f>
        <v>0</v>
      </c>
      <c r="M155" s="13">
        <v>0</v>
      </c>
      <c r="N155" s="13">
        <v>200</v>
      </c>
      <c r="O155" s="13">
        <f>IFERROR(VLOOKUP(Tabela1[[#This Row],[Coluna2]],'Banco de dados ZDA'!A:J,10,0),0)</f>
        <v>0</v>
      </c>
      <c r="P155" s="13">
        <v>0</v>
      </c>
      <c r="Q155" s="13">
        <v>150</v>
      </c>
      <c r="R155" s="13">
        <f>AVERAGE(Tabela1[[#This Row],[NOVEMBRO TOTAL]],Tabela1[[#This Row],[DEZEMBRO TOTAL]],Tabela1[[#This Row],[JANEIRO TOTAL]])</f>
        <v>150</v>
      </c>
      <c r="S155" s="14">
        <f>IFERROR(Tabela1[[#This Row],[MÉDIA]]/Tabela1[[#This Row],[META MARÇO FINAL]],"-")</f>
        <v>0.90909090909090906</v>
      </c>
      <c r="T155" s="15">
        <f>Tabela1[[#This Row],[MÉDIA]]+Tabela1[[#This Row],[MÉDIA]]*10%</f>
        <v>165</v>
      </c>
      <c r="U155" s="16">
        <f>VLOOKUP(Tabela1[[#This Row],[CD_ITEM]],'BD PESO UNITÁRIO'!A:F,6,0)</f>
        <v>1.756</v>
      </c>
      <c r="V155" s="15">
        <f>Tabela1[[#This Row],[META MARÇO FINAL]]*Tabela1[[#This Row],[PESO UNITÁRIO]]</f>
        <v>289.74</v>
      </c>
    </row>
    <row r="156" spans="1:22" x14ac:dyDescent="0.3">
      <c r="A156" s="7" t="s">
        <v>175</v>
      </c>
      <c r="B156" s="8" t="s">
        <v>176</v>
      </c>
      <c r="C156" s="8" t="s">
        <v>22</v>
      </c>
      <c r="D156" s="9" t="s">
        <v>179</v>
      </c>
      <c r="E156" s="10" t="s">
        <v>180</v>
      </c>
      <c r="F156" s="11"/>
      <c r="G156" s="12" t="s">
        <v>221</v>
      </c>
      <c r="H156" s="12" t="str">
        <f>CONCATENATE(Tabela1[[#This Row],[ZONA]],Tabela1[[#This Row],[CD_ITEM]])</f>
        <v>G00037D00009</v>
      </c>
      <c r="I156" s="13">
        <v>100</v>
      </c>
      <c r="J156" s="13">
        <v>0</v>
      </c>
      <c r="K156" s="13">
        <f>Tabela1[[#This Row],[Nov]]+Tabela1[[#This Row],[Nov Corte]]</f>
        <v>100</v>
      </c>
      <c r="L156" s="13">
        <f>IFERROR(VLOOKUP(H156,'Banco de dados ZDA'!A:I,9,0),0)</f>
        <v>0</v>
      </c>
      <c r="M156" s="13">
        <v>0</v>
      </c>
      <c r="N156" s="13">
        <v>200</v>
      </c>
      <c r="O156" s="13">
        <f>IFERROR(VLOOKUP(Tabela1[[#This Row],[Coluna2]],'Banco de dados ZDA'!A:J,10,0),0)</f>
        <v>0</v>
      </c>
      <c r="P156" s="13">
        <v>0</v>
      </c>
      <c r="Q156" s="13">
        <v>150</v>
      </c>
      <c r="R156" s="13">
        <f>AVERAGE(Tabela1[[#This Row],[NOVEMBRO TOTAL]],Tabela1[[#This Row],[DEZEMBRO TOTAL]],Tabela1[[#This Row],[JANEIRO TOTAL]])</f>
        <v>150</v>
      </c>
      <c r="S156" s="14">
        <f>IFERROR(Tabela1[[#This Row],[MÉDIA]]/Tabela1[[#This Row],[META MARÇO FINAL]],"-")</f>
        <v>0.90909090909090906</v>
      </c>
      <c r="T156" s="15">
        <f>Tabela1[[#This Row],[MÉDIA]]+Tabela1[[#This Row],[MÉDIA]]*10%</f>
        <v>165</v>
      </c>
      <c r="U156" s="16">
        <f>VLOOKUP(Tabela1[[#This Row],[CD_ITEM]],'BD PESO UNITÁRIO'!A:F,6,0)</f>
        <v>1.756</v>
      </c>
      <c r="V156" s="15">
        <f>Tabela1[[#This Row],[META MARÇO FINAL]]*Tabela1[[#This Row],[PESO UNITÁRIO]]</f>
        <v>289.74</v>
      </c>
    </row>
    <row r="157" spans="1:22" x14ac:dyDescent="0.3">
      <c r="A157" s="7" t="s">
        <v>175</v>
      </c>
      <c r="B157" s="8" t="s">
        <v>176</v>
      </c>
      <c r="C157" s="8" t="s">
        <v>22</v>
      </c>
      <c r="D157" s="9" t="s">
        <v>181</v>
      </c>
      <c r="E157" s="10" t="s">
        <v>182</v>
      </c>
      <c r="F157" s="11"/>
      <c r="G157" s="12" t="s">
        <v>221</v>
      </c>
      <c r="H157" s="12" t="str">
        <f>CONCATENATE(Tabela1[[#This Row],[ZONA]],Tabela1[[#This Row],[CD_ITEM]])</f>
        <v>G00037D00010</v>
      </c>
      <c r="I157" s="13">
        <v>100</v>
      </c>
      <c r="J157" s="13">
        <v>0</v>
      </c>
      <c r="K157" s="13">
        <f>Tabela1[[#This Row],[Nov]]+Tabela1[[#This Row],[Nov Corte]]</f>
        <v>100</v>
      </c>
      <c r="L157" s="13">
        <f>IFERROR(VLOOKUP(H157,'Banco de dados ZDA'!A:I,9,0),0)</f>
        <v>0</v>
      </c>
      <c r="M157" s="13">
        <v>0</v>
      </c>
      <c r="N157" s="13">
        <v>200</v>
      </c>
      <c r="O157" s="13">
        <f>IFERROR(VLOOKUP(Tabela1[[#This Row],[Coluna2]],'Banco de dados ZDA'!A:J,10,0),0)</f>
        <v>0</v>
      </c>
      <c r="P157" s="13">
        <v>0</v>
      </c>
      <c r="Q157" s="13">
        <v>150</v>
      </c>
      <c r="R157" s="13">
        <f>AVERAGE(Tabela1[[#This Row],[NOVEMBRO TOTAL]],Tabela1[[#This Row],[DEZEMBRO TOTAL]],Tabela1[[#This Row],[JANEIRO TOTAL]])</f>
        <v>150</v>
      </c>
      <c r="S157" s="14">
        <f>IFERROR(Tabela1[[#This Row],[MÉDIA]]/Tabela1[[#This Row],[META MARÇO FINAL]],"-")</f>
        <v>0.90909090909090906</v>
      </c>
      <c r="T157" s="15">
        <f>Tabela1[[#This Row],[MÉDIA]]+Tabela1[[#This Row],[MÉDIA]]*10%</f>
        <v>165</v>
      </c>
      <c r="U157" s="16">
        <f>VLOOKUP(Tabela1[[#This Row],[CD_ITEM]],'BD PESO UNITÁRIO'!A:F,6,0)</f>
        <v>1.756</v>
      </c>
      <c r="V157" s="15">
        <f>Tabela1[[#This Row],[META MARÇO FINAL]]*Tabela1[[#This Row],[PESO UNITÁRIO]]</f>
        <v>289.74</v>
      </c>
    </row>
    <row r="158" spans="1:22" x14ac:dyDescent="0.3">
      <c r="A158" s="7" t="s">
        <v>175</v>
      </c>
      <c r="B158" s="8" t="s">
        <v>176</v>
      </c>
      <c r="C158" s="8" t="s">
        <v>22</v>
      </c>
      <c r="D158" s="9" t="s">
        <v>183</v>
      </c>
      <c r="E158" s="10" t="s">
        <v>184</v>
      </c>
      <c r="F158" s="11"/>
      <c r="G158" s="12" t="s">
        <v>221</v>
      </c>
      <c r="H158" s="12" t="str">
        <f>CONCATENATE(Tabela1[[#This Row],[ZONA]],Tabela1[[#This Row],[CD_ITEM]])</f>
        <v>G00037D00011</v>
      </c>
      <c r="I158" s="13">
        <v>100</v>
      </c>
      <c r="J158" s="13">
        <v>0</v>
      </c>
      <c r="K158" s="13">
        <f>Tabela1[[#This Row],[Nov]]+Tabela1[[#This Row],[Nov Corte]]</f>
        <v>100</v>
      </c>
      <c r="L158" s="13">
        <f>IFERROR(VLOOKUP(H158,'Banco de dados ZDA'!A:I,9,0),0)</f>
        <v>0</v>
      </c>
      <c r="M158" s="13">
        <v>0</v>
      </c>
      <c r="N158" s="13">
        <v>200</v>
      </c>
      <c r="O158" s="13">
        <f>IFERROR(VLOOKUP(Tabela1[[#This Row],[Coluna2]],'Banco de dados ZDA'!A:J,10,0),0)</f>
        <v>0</v>
      </c>
      <c r="P158" s="13">
        <v>0</v>
      </c>
      <c r="Q158" s="13">
        <v>150</v>
      </c>
      <c r="R158" s="13">
        <f>AVERAGE(Tabela1[[#This Row],[NOVEMBRO TOTAL]],Tabela1[[#This Row],[DEZEMBRO TOTAL]],Tabela1[[#This Row],[JANEIRO TOTAL]])</f>
        <v>150</v>
      </c>
      <c r="S158" s="14">
        <f>IFERROR(Tabela1[[#This Row],[MÉDIA]]/Tabela1[[#This Row],[META MARÇO FINAL]],"-")</f>
        <v>0.90909090909090906</v>
      </c>
      <c r="T158" s="15">
        <f>Tabela1[[#This Row],[MÉDIA]]+Tabela1[[#This Row],[MÉDIA]]*10%</f>
        <v>165</v>
      </c>
      <c r="U158" s="16">
        <f>VLOOKUP(Tabela1[[#This Row],[CD_ITEM]],'BD PESO UNITÁRIO'!A:F,6,0)</f>
        <v>1.756</v>
      </c>
      <c r="V158" s="15">
        <f>Tabela1[[#This Row],[META MARÇO FINAL]]*Tabela1[[#This Row],[PESO UNITÁRIO]]</f>
        <v>289.74</v>
      </c>
    </row>
    <row r="159" spans="1:22" x14ac:dyDescent="0.3">
      <c r="A159" s="7" t="s">
        <v>175</v>
      </c>
      <c r="B159" s="8" t="s">
        <v>176</v>
      </c>
      <c r="C159" s="8" t="s">
        <v>22</v>
      </c>
      <c r="D159" s="9" t="s">
        <v>185</v>
      </c>
      <c r="E159" s="10" t="s">
        <v>186</v>
      </c>
      <c r="F159" s="11"/>
      <c r="G159" s="12" t="s">
        <v>221</v>
      </c>
      <c r="H159" s="12" t="str">
        <f>CONCATENATE(Tabela1[[#This Row],[ZONA]],Tabela1[[#This Row],[CD_ITEM]])</f>
        <v>G00037D00021</v>
      </c>
      <c r="I159" s="13">
        <f>IFERROR(VLOOKUP(Tabela1[[#This Row],[Coluna2]],'Banco de dados ZDA'!A:E,5,0),0)</f>
        <v>8</v>
      </c>
      <c r="J159" s="13">
        <v>0</v>
      </c>
      <c r="K159" s="13">
        <f>Tabela1[[#This Row],[Nov]]+Tabela1[[#This Row],[Nov Corte]]</f>
        <v>8</v>
      </c>
      <c r="L159" s="13">
        <f>IFERROR(VLOOKUP(H159,'Banco de dados ZDA'!A:I,9,0),0)</f>
        <v>7</v>
      </c>
      <c r="M159" s="13">
        <v>0</v>
      </c>
      <c r="N159" s="13">
        <f>Tabela1[[#This Row],[Dez]]+Tabela1[[#This Row],[Dez Corte]]</f>
        <v>7</v>
      </c>
      <c r="O159" s="13">
        <f>IFERROR(VLOOKUP(Tabela1[[#This Row],[Coluna2]],'Banco de dados ZDA'!A:J,10,0),0)</f>
        <v>9</v>
      </c>
      <c r="P159" s="13">
        <v>0</v>
      </c>
      <c r="Q159" s="13">
        <f>Tabela1[[#This Row],[Jan]]+Tabela1[[#This Row],[Jan Corte]]</f>
        <v>9</v>
      </c>
      <c r="R159" s="13">
        <f>AVERAGE(Tabela1[[#This Row],[NOVEMBRO TOTAL]],Tabela1[[#This Row],[DEZEMBRO TOTAL]],Tabela1[[#This Row],[JANEIRO TOTAL]])</f>
        <v>8</v>
      </c>
      <c r="S159" s="14">
        <f>IFERROR(Tabela1[[#This Row],[MÉDIA]]/Tabela1[[#This Row],[META MARÇO FINAL]],"-")</f>
        <v>0.90909090909090906</v>
      </c>
      <c r="T159" s="15">
        <f>Tabela1[[#This Row],[MÉDIA]]+Tabela1[[#This Row],[MÉDIA]]*10%</f>
        <v>8.8000000000000007</v>
      </c>
      <c r="U159" s="16">
        <f>VLOOKUP(Tabela1[[#This Row],[CD_ITEM]],'BD PESO UNITÁRIO'!A:F,6,0)</f>
        <v>1.756</v>
      </c>
      <c r="V159" s="15">
        <f>Tabela1[[#This Row],[META MARÇO FINAL]]*Tabela1[[#This Row],[PESO UNITÁRIO]]</f>
        <v>15.452800000000002</v>
      </c>
    </row>
    <row r="160" spans="1:22" x14ac:dyDescent="0.3">
      <c r="A160" s="7" t="s">
        <v>175</v>
      </c>
      <c r="B160" s="8" t="s">
        <v>176</v>
      </c>
      <c r="C160" s="8" t="s">
        <v>22</v>
      </c>
      <c r="D160" s="9" t="s">
        <v>187</v>
      </c>
      <c r="E160" s="10" t="s">
        <v>188</v>
      </c>
      <c r="F160" s="11"/>
      <c r="G160" s="12" t="s">
        <v>221</v>
      </c>
      <c r="H160" s="12" t="str">
        <f>CONCATENATE(Tabela1[[#This Row],[ZONA]],Tabela1[[#This Row],[CD_ITEM]])</f>
        <v>G00037D00022</v>
      </c>
      <c r="I160" s="13">
        <v>100</v>
      </c>
      <c r="J160" s="13">
        <v>0</v>
      </c>
      <c r="K160" s="13">
        <f>Tabela1[[#This Row],[Nov]]+Tabela1[[#This Row],[Nov Corte]]</f>
        <v>100</v>
      </c>
      <c r="L160" s="13">
        <f>IFERROR(VLOOKUP(H160,'Banco de dados ZDA'!A:I,9,0),0)</f>
        <v>0</v>
      </c>
      <c r="M160" s="13">
        <v>0</v>
      </c>
      <c r="N160" s="13">
        <v>200</v>
      </c>
      <c r="O160" s="13">
        <f>IFERROR(VLOOKUP(Tabela1[[#This Row],[Coluna2]],'Banco de dados ZDA'!A:J,10,0),0)</f>
        <v>0</v>
      </c>
      <c r="P160" s="13">
        <v>0</v>
      </c>
      <c r="Q160" s="13">
        <v>150</v>
      </c>
      <c r="R160" s="13">
        <f>AVERAGE(Tabela1[[#This Row],[NOVEMBRO TOTAL]],Tabela1[[#This Row],[DEZEMBRO TOTAL]],Tabela1[[#This Row],[JANEIRO TOTAL]])</f>
        <v>150</v>
      </c>
      <c r="S160" s="14">
        <f>IFERROR(Tabela1[[#This Row],[MÉDIA]]/Tabela1[[#This Row],[META MARÇO FINAL]],"-")</f>
        <v>0.90909090909090906</v>
      </c>
      <c r="T160" s="15">
        <f>Tabela1[[#This Row],[MÉDIA]]+Tabela1[[#This Row],[MÉDIA]]*10%</f>
        <v>165</v>
      </c>
      <c r="U160" s="16">
        <f>VLOOKUP(Tabela1[[#This Row],[CD_ITEM]],'BD PESO UNITÁRIO'!A:F,6,0)</f>
        <v>1.756</v>
      </c>
      <c r="V160" s="15">
        <f>Tabela1[[#This Row],[META MARÇO FINAL]]*Tabela1[[#This Row],[PESO UNITÁRIO]]</f>
        <v>289.74</v>
      </c>
    </row>
    <row r="161" spans="1:22" x14ac:dyDescent="0.3">
      <c r="A161" s="7" t="s">
        <v>175</v>
      </c>
      <c r="B161" s="8" t="s">
        <v>176</v>
      </c>
      <c r="C161" s="8" t="s">
        <v>22</v>
      </c>
      <c r="D161" s="9" t="s">
        <v>189</v>
      </c>
      <c r="E161" s="10" t="s">
        <v>190</v>
      </c>
      <c r="F161" s="11"/>
      <c r="G161" s="12" t="s">
        <v>221</v>
      </c>
      <c r="H161" s="12" t="str">
        <f>CONCATENATE(Tabela1[[#This Row],[ZONA]],Tabela1[[#This Row],[CD_ITEM]])</f>
        <v>G00037D00023</v>
      </c>
      <c r="I161" s="13">
        <f>IFERROR(VLOOKUP(Tabela1[[#This Row],[Coluna2]],'Banco de dados ZDA'!A:E,5,0),0)</f>
        <v>5</v>
      </c>
      <c r="J161" s="13">
        <v>0</v>
      </c>
      <c r="K161" s="13">
        <f>Tabela1[[#This Row],[Nov]]+Tabela1[[#This Row],[Nov Corte]]</f>
        <v>5</v>
      </c>
      <c r="L161" s="13">
        <f>IFERROR(VLOOKUP(H161,'Banco de dados ZDA'!A:I,9,0),0)</f>
        <v>8</v>
      </c>
      <c r="M161" s="13">
        <v>0</v>
      </c>
      <c r="N161" s="13">
        <f>Tabela1[[#This Row],[Dez]]+Tabela1[[#This Row],[Dez Corte]]</f>
        <v>8</v>
      </c>
      <c r="O161" s="13">
        <f>IFERROR(VLOOKUP(Tabela1[[#This Row],[Coluna2]],'Banco de dados ZDA'!A:J,10,0),0)</f>
        <v>5</v>
      </c>
      <c r="P161" s="13">
        <v>0</v>
      </c>
      <c r="Q161" s="13">
        <f>Tabela1[[#This Row],[Jan]]+Tabela1[[#This Row],[Jan Corte]]</f>
        <v>5</v>
      </c>
      <c r="R161" s="13">
        <f>AVERAGE(Tabela1[[#This Row],[NOVEMBRO TOTAL]],Tabela1[[#This Row],[DEZEMBRO TOTAL]],Tabela1[[#This Row],[JANEIRO TOTAL]])</f>
        <v>6</v>
      </c>
      <c r="S161" s="14">
        <f>IFERROR(Tabela1[[#This Row],[MÉDIA]]/Tabela1[[#This Row],[META MARÇO FINAL]],"-")</f>
        <v>0.90909090909090917</v>
      </c>
      <c r="T161" s="15">
        <f>Tabela1[[#This Row],[MÉDIA]]+Tabela1[[#This Row],[MÉDIA]]*10%</f>
        <v>6.6</v>
      </c>
      <c r="U161" s="16">
        <f>VLOOKUP(Tabela1[[#This Row],[CD_ITEM]],'BD PESO UNITÁRIO'!A:F,6,0)</f>
        <v>1.756</v>
      </c>
      <c r="V161" s="15">
        <f>Tabela1[[#This Row],[META MARÇO FINAL]]*Tabela1[[#This Row],[PESO UNITÁRIO]]</f>
        <v>11.589599999999999</v>
      </c>
    </row>
    <row r="162" spans="1:22" x14ac:dyDescent="0.3">
      <c r="A162" s="7" t="s">
        <v>175</v>
      </c>
      <c r="B162" s="8" t="s">
        <v>176</v>
      </c>
      <c r="C162" s="8" t="s">
        <v>22</v>
      </c>
      <c r="D162" s="9" t="s">
        <v>191</v>
      </c>
      <c r="E162" s="10" t="s">
        <v>192</v>
      </c>
      <c r="F162" s="11"/>
      <c r="G162" s="12" t="s">
        <v>221</v>
      </c>
      <c r="H162" s="12" t="str">
        <f>CONCATENATE(Tabela1[[#This Row],[ZONA]],Tabela1[[#This Row],[CD_ITEM]])</f>
        <v>G00037D00024</v>
      </c>
      <c r="I162" s="13">
        <v>100</v>
      </c>
      <c r="J162" s="13">
        <v>0</v>
      </c>
      <c r="K162" s="13">
        <f>Tabela1[[#This Row],[Nov]]+Tabela1[[#This Row],[Nov Corte]]</f>
        <v>100</v>
      </c>
      <c r="L162" s="13">
        <f>IFERROR(VLOOKUP(H162,'Banco de dados ZDA'!A:I,9,0),0)</f>
        <v>0</v>
      </c>
      <c r="M162" s="13">
        <v>0</v>
      </c>
      <c r="N162" s="13">
        <v>200</v>
      </c>
      <c r="O162" s="13">
        <f>IFERROR(VLOOKUP(Tabela1[[#This Row],[Coluna2]],'Banco de dados ZDA'!A:J,10,0),0)</f>
        <v>0</v>
      </c>
      <c r="P162" s="13">
        <v>0</v>
      </c>
      <c r="Q162" s="13">
        <v>150</v>
      </c>
      <c r="R162" s="13">
        <f>AVERAGE(Tabela1[[#This Row],[NOVEMBRO TOTAL]],Tabela1[[#This Row],[DEZEMBRO TOTAL]],Tabela1[[#This Row],[JANEIRO TOTAL]])</f>
        <v>150</v>
      </c>
      <c r="S162" s="14">
        <f>IFERROR(Tabela1[[#This Row],[MÉDIA]]/Tabela1[[#This Row],[META MARÇO FINAL]],"-")</f>
        <v>0.90909090909090906</v>
      </c>
      <c r="T162" s="15">
        <f>Tabela1[[#This Row],[MÉDIA]]+Tabela1[[#This Row],[MÉDIA]]*10%</f>
        <v>165</v>
      </c>
      <c r="U162" s="16">
        <f>VLOOKUP(Tabela1[[#This Row],[CD_ITEM]],'BD PESO UNITÁRIO'!A:F,6,0)</f>
        <v>1.756</v>
      </c>
      <c r="V162" s="15">
        <f>Tabela1[[#This Row],[META MARÇO FINAL]]*Tabela1[[#This Row],[PESO UNITÁRIO]]</f>
        <v>289.74</v>
      </c>
    </row>
    <row r="163" spans="1:22" x14ac:dyDescent="0.3">
      <c r="A163" s="7" t="s">
        <v>193</v>
      </c>
      <c r="B163" s="8" t="s">
        <v>176</v>
      </c>
      <c r="C163" s="8" t="s">
        <v>22</v>
      </c>
      <c r="D163" s="9" t="s">
        <v>194</v>
      </c>
      <c r="E163" s="10" t="s">
        <v>195</v>
      </c>
      <c r="F163" s="11"/>
      <c r="G163" s="12" t="s">
        <v>221</v>
      </c>
      <c r="H163" s="12" t="str">
        <f>CONCATENATE(Tabela1[[#This Row],[ZONA]],Tabela1[[#This Row],[CD_ITEM]])</f>
        <v>G00037D00025</v>
      </c>
      <c r="I163" s="13">
        <v>100</v>
      </c>
      <c r="J163" s="13">
        <v>0</v>
      </c>
      <c r="K163" s="13">
        <f>Tabela1[[#This Row],[Nov]]+Tabela1[[#This Row],[Nov Corte]]</f>
        <v>100</v>
      </c>
      <c r="L163" s="13">
        <f>IFERROR(VLOOKUP(H163,'Banco de dados ZDA'!A:I,9,0),0)</f>
        <v>0</v>
      </c>
      <c r="M163" s="13">
        <v>0</v>
      </c>
      <c r="N163" s="13">
        <v>200</v>
      </c>
      <c r="O163" s="13">
        <f>IFERROR(VLOOKUP(Tabela1[[#This Row],[Coluna2]],'Banco de dados ZDA'!A:J,10,0),0)</f>
        <v>0</v>
      </c>
      <c r="P163" s="13">
        <v>0</v>
      </c>
      <c r="Q163" s="13">
        <v>150</v>
      </c>
      <c r="R163" s="13">
        <f>AVERAGE(Tabela1[[#This Row],[NOVEMBRO TOTAL]],Tabela1[[#This Row],[DEZEMBRO TOTAL]],Tabela1[[#This Row],[JANEIRO TOTAL]])</f>
        <v>150</v>
      </c>
      <c r="S163" s="14">
        <f>IFERROR(Tabela1[[#This Row],[MÉDIA]]/Tabela1[[#This Row],[META MARÇO FINAL]],"-")</f>
        <v>0.90909090909090906</v>
      </c>
      <c r="T163" s="15">
        <f>Tabela1[[#This Row],[MÉDIA]]+Tabela1[[#This Row],[MÉDIA]]*10%</f>
        <v>165</v>
      </c>
      <c r="U163" s="16">
        <f>VLOOKUP(Tabela1[[#This Row],[CD_ITEM]],'BD PESO UNITÁRIO'!A:F,6,0)</f>
        <v>2.3250000000000002</v>
      </c>
      <c r="V163" s="15">
        <f>Tabela1[[#This Row],[META MARÇO FINAL]]*Tabela1[[#This Row],[PESO UNITÁRIO]]</f>
        <v>383.62500000000006</v>
      </c>
    </row>
    <row r="164" spans="1:22" x14ac:dyDescent="0.3">
      <c r="A164" s="7" t="s">
        <v>193</v>
      </c>
      <c r="B164" s="8" t="s">
        <v>176</v>
      </c>
      <c r="C164" s="8" t="s">
        <v>22</v>
      </c>
      <c r="D164" s="9" t="s">
        <v>196</v>
      </c>
      <c r="E164" s="10" t="s">
        <v>197</v>
      </c>
      <c r="F164" s="11"/>
      <c r="G164" s="12" t="s">
        <v>221</v>
      </c>
      <c r="H164" s="12" t="str">
        <f>CONCATENATE(Tabela1[[#This Row],[ZONA]],Tabela1[[#This Row],[CD_ITEM]])</f>
        <v>G00037D00026</v>
      </c>
      <c r="I164" s="13">
        <v>100</v>
      </c>
      <c r="J164" s="13">
        <v>0</v>
      </c>
      <c r="K164" s="13">
        <f>Tabela1[[#This Row],[Nov]]+Tabela1[[#This Row],[Nov Corte]]</f>
        <v>100</v>
      </c>
      <c r="L164" s="13">
        <f>IFERROR(VLOOKUP(H164,'Banco de dados ZDA'!A:I,9,0),0)</f>
        <v>0</v>
      </c>
      <c r="M164" s="13">
        <v>0</v>
      </c>
      <c r="N164" s="13">
        <v>200</v>
      </c>
      <c r="O164" s="13">
        <f>IFERROR(VLOOKUP(Tabela1[[#This Row],[Coluna2]],'Banco de dados ZDA'!A:J,10,0),0)</f>
        <v>0</v>
      </c>
      <c r="P164" s="13">
        <v>0</v>
      </c>
      <c r="Q164" s="13">
        <v>150</v>
      </c>
      <c r="R164" s="13">
        <f>AVERAGE(Tabela1[[#This Row],[NOVEMBRO TOTAL]],Tabela1[[#This Row],[DEZEMBRO TOTAL]],Tabela1[[#This Row],[JANEIRO TOTAL]])</f>
        <v>150</v>
      </c>
      <c r="S164" s="19">
        <f>IFERROR(Tabela1[[#This Row],[MÉDIA]]/Tabela1[[#This Row],[META MARÇO FINAL]],"-")</f>
        <v>0.90909090909090906</v>
      </c>
      <c r="T164" s="15">
        <f>Tabela1[[#This Row],[MÉDIA]]+Tabela1[[#This Row],[MÉDIA]]*10%</f>
        <v>165</v>
      </c>
      <c r="U164" s="16">
        <f>VLOOKUP(Tabela1[[#This Row],[CD_ITEM]],'BD PESO UNITÁRIO'!A:F,6,0)</f>
        <v>4.29</v>
      </c>
      <c r="V164" s="15">
        <f>Tabela1[[#This Row],[META MARÇO FINAL]]*Tabela1[[#This Row],[PESO UNITÁRIO]]</f>
        <v>707.85</v>
      </c>
    </row>
    <row r="165" spans="1:22" x14ac:dyDescent="0.3">
      <c r="A165" s="7" t="s">
        <v>198</v>
      </c>
      <c r="B165" s="8" t="s">
        <v>176</v>
      </c>
      <c r="C165" s="8" t="s">
        <v>22</v>
      </c>
      <c r="D165" s="9" t="s">
        <v>199</v>
      </c>
      <c r="E165" s="10" t="s">
        <v>200</v>
      </c>
      <c r="F165" s="11"/>
      <c r="G165" s="12" t="s">
        <v>221</v>
      </c>
      <c r="H165" s="12" t="str">
        <f>CONCATENATE(Tabela1[[#This Row],[ZONA]],Tabela1[[#This Row],[CD_ITEM]])</f>
        <v>G00037D00132</v>
      </c>
      <c r="I165" s="13">
        <v>100</v>
      </c>
      <c r="J165" s="13">
        <v>0</v>
      </c>
      <c r="K165" s="13">
        <f>Tabela1[[#This Row],[Nov]]+Tabela1[[#This Row],[Nov Corte]]</f>
        <v>100</v>
      </c>
      <c r="L165" s="13">
        <f>IFERROR(VLOOKUP(H165,'Banco de dados ZDA'!A:I,9,0),0)</f>
        <v>0</v>
      </c>
      <c r="M165" s="13">
        <v>0</v>
      </c>
      <c r="N165" s="13">
        <v>200</v>
      </c>
      <c r="O165" s="13">
        <f>IFERROR(VLOOKUP(Tabela1[[#This Row],[Coluna2]],'Banco de dados ZDA'!A:J,10,0),0)</f>
        <v>0</v>
      </c>
      <c r="P165" s="13">
        <v>0</v>
      </c>
      <c r="Q165" s="13">
        <v>150</v>
      </c>
      <c r="R165" s="13">
        <f>AVERAGE(Tabela1[[#This Row],[NOVEMBRO TOTAL]],Tabela1[[#This Row],[DEZEMBRO TOTAL]],Tabela1[[#This Row],[JANEIRO TOTAL]])</f>
        <v>150</v>
      </c>
      <c r="S165" s="19">
        <f>IFERROR(Tabela1[[#This Row],[MÉDIA]]/Tabela1[[#This Row],[META MARÇO FINAL]],"-")</f>
        <v>0.90909090909090906</v>
      </c>
      <c r="T165" s="15">
        <f>Tabela1[[#This Row],[MÉDIA]]+Tabela1[[#This Row],[MÉDIA]]*10%</f>
        <v>165</v>
      </c>
      <c r="U165" s="16">
        <f>VLOOKUP(Tabela1[[#This Row],[CD_ITEM]],'BD PESO UNITÁRIO'!A:F,6,0)</f>
        <v>5.19</v>
      </c>
      <c r="V165" s="15">
        <f>Tabela1[[#This Row],[META MARÇO FINAL]]*Tabela1[[#This Row],[PESO UNITÁRIO]]</f>
        <v>856.35</v>
      </c>
    </row>
    <row r="166" spans="1:22" x14ac:dyDescent="0.3">
      <c r="A166" s="7" t="s">
        <v>198</v>
      </c>
      <c r="B166" s="8" t="s">
        <v>176</v>
      </c>
      <c r="C166" s="8" t="s">
        <v>22</v>
      </c>
      <c r="D166" s="9" t="s">
        <v>201</v>
      </c>
      <c r="E166" s="10" t="s">
        <v>202</v>
      </c>
      <c r="F166" s="11"/>
      <c r="G166" s="12" t="s">
        <v>221</v>
      </c>
      <c r="H166" s="12" t="str">
        <f>CONCATENATE(Tabela1[[#This Row],[ZONA]],Tabela1[[#This Row],[CD_ITEM]])</f>
        <v>G00037D00134</v>
      </c>
      <c r="I166" s="13">
        <f>IFERROR(VLOOKUP(Tabela1[[#This Row],[Coluna2]],'Banco de dados ZDA'!A:E,5,0),0)</f>
        <v>1</v>
      </c>
      <c r="J166" s="13">
        <v>0</v>
      </c>
      <c r="K166" s="13">
        <f>Tabela1[[#This Row],[Nov]]+Tabela1[[#This Row],[Nov Corte]]</f>
        <v>1</v>
      </c>
      <c r="L166" s="13">
        <f>IFERROR(VLOOKUP(H166,'Banco de dados ZDA'!A:I,9,0),0)</f>
        <v>0</v>
      </c>
      <c r="M166" s="13">
        <v>0</v>
      </c>
      <c r="N166" s="13">
        <v>50</v>
      </c>
      <c r="O166" s="13">
        <f>IFERROR(VLOOKUP(Tabela1[[#This Row],[Coluna2]],'Banco de dados ZDA'!A:J,10,0),0)</f>
        <v>0</v>
      </c>
      <c r="P166" s="13">
        <v>0</v>
      </c>
      <c r="Q166" s="13">
        <v>29</v>
      </c>
      <c r="R166" s="13">
        <f>AVERAGE(Tabela1[[#This Row],[NOVEMBRO TOTAL]],Tabela1[[#This Row],[DEZEMBRO TOTAL]],Tabela1[[#This Row],[JANEIRO TOTAL]])</f>
        <v>26.666666666666668</v>
      </c>
      <c r="S166" s="20">
        <f>IFERROR(Tabela1[[#This Row],[MÉDIA]]/Tabela1[[#This Row],[META MARÇO FINAL]],"-")</f>
        <v>0.90909090909090906</v>
      </c>
      <c r="T166" s="15">
        <f>Tabela1[[#This Row],[MÉDIA]]+Tabela1[[#This Row],[MÉDIA]]*10%</f>
        <v>29.333333333333336</v>
      </c>
      <c r="U166" s="16">
        <f>VLOOKUP(Tabela1[[#This Row],[CD_ITEM]],'BD PESO UNITÁRIO'!A:F,6,0)</f>
        <v>5.19</v>
      </c>
      <c r="V166" s="15">
        <f>Tabela1[[#This Row],[META MARÇO FINAL]]*Tabela1[[#This Row],[PESO UNITÁRIO]]</f>
        <v>152.24000000000004</v>
      </c>
    </row>
    <row r="167" spans="1:22" x14ac:dyDescent="0.3">
      <c r="A167" s="7" t="s">
        <v>198</v>
      </c>
      <c r="B167" s="8" t="s">
        <v>176</v>
      </c>
      <c r="C167" s="8" t="s">
        <v>22</v>
      </c>
      <c r="D167" s="9" t="s">
        <v>203</v>
      </c>
      <c r="E167" s="10" t="s">
        <v>204</v>
      </c>
      <c r="F167" s="11"/>
      <c r="G167" s="12" t="s">
        <v>221</v>
      </c>
      <c r="H167" s="12" t="str">
        <f>CONCATENATE(Tabela1[[#This Row],[ZONA]],Tabela1[[#This Row],[CD_ITEM]])</f>
        <v>G00037D00136</v>
      </c>
      <c r="I167" s="13">
        <v>100</v>
      </c>
      <c r="J167" s="13">
        <v>0</v>
      </c>
      <c r="K167" s="13">
        <f>Tabela1[[#This Row],[Nov]]+Tabela1[[#This Row],[Nov Corte]]</f>
        <v>100</v>
      </c>
      <c r="L167" s="13">
        <f>IFERROR(VLOOKUP(H167,'Banco de dados ZDA'!A:I,9,0),0)</f>
        <v>20</v>
      </c>
      <c r="M167" s="13">
        <v>0</v>
      </c>
      <c r="N167" s="13">
        <v>200</v>
      </c>
      <c r="O167" s="13">
        <f>IFERROR(VLOOKUP(Tabela1[[#This Row],[Coluna2]],'Banco de dados ZDA'!A:J,10,0),0)</f>
        <v>25</v>
      </c>
      <c r="P167" s="13">
        <v>0</v>
      </c>
      <c r="Q167" s="13">
        <v>150</v>
      </c>
      <c r="R167" s="13">
        <f>AVERAGE(Tabela1[[#This Row],[NOVEMBRO TOTAL]],Tabela1[[#This Row],[DEZEMBRO TOTAL]],Tabela1[[#This Row],[JANEIRO TOTAL]])</f>
        <v>150</v>
      </c>
      <c r="S167" s="20">
        <f>IFERROR(Tabela1[[#This Row],[MÉDIA]]/Tabela1[[#This Row],[META MARÇO FINAL]],"-")</f>
        <v>0.90909090909090906</v>
      </c>
      <c r="T167" s="15">
        <f>Tabela1[[#This Row],[MÉDIA]]+Tabela1[[#This Row],[MÉDIA]]*10%</f>
        <v>165</v>
      </c>
      <c r="U167" s="16">
        <f>VLOOKUP(Tabela1[[#This Row],[CD_ITEM]],'BD PESO UNITÁRIO'!A:F,6,0)</f>
        <v>5.19</v>
      </c>
      <c r="V167" s="15">
        <f>Tabela1[[#This Row],[META MARÇO FINAL]]*Tabela1[[#This Row],[PESO UNITÁRIO]]</f>
        <v>856.35</v>
      </c>
    </row>
    <row r="168" spans="1:22" x14ac:dyDescent="0.3">
      <c r="A168" s="7" t="s">
        <v>205</v>
      </c>
      <c r="B168" s="8" t="s">
        <v>32</v>
      </c>
      <c r="C168" s="8" t="s">
        <v>96</v>
      </c>
      <c r="D168" s="9" t="s">
        <v>206</v>
      </c>
      <c r="E168" s="10" t="s">
        <v>207</v>
      </c>
      <c r="F168" s="11"/>
      <c r="G168" s="12" t="s">
        <v>221</v>
      </c>
      <c r="H168" s="12" t="str">
        <f>CONCATENATE(Tabela1[[#This Row],[ZONA]],Tabela1[[#This Row],[CD_ITEM]])</f>
        <v>G00037021649</v>
      </c>
      <c r="I168" s="13">
        <v>100</v>
      </c>
      <c r="J168" s="13">
        <v>0</v>
      </c>
      <c r="K168" s="13">
        <f>Tabela1[[#This Row],[Nov]]+Tabela1[[#This Row],[Nov Corte]]</f>
        <v>100</v>
      </c>
      <c r="L168" s="13">
        <f>IFERROR(VLOOKUP(H168,'Banco de dados ZDA'!A:I,9,0),0)</f>
        <v>0</v>
      </c>
      <c r="M168" s="13">
        <v>0</v>
      </c>
      <c r="N168" s="13">
        <v>200</v>
      </c>
      <c r="O168" s="13">
        <f>IFERROR(VLOOKUP(Tabela1[[#This Row],[Coluna2]],'Banco de dados ZDA'!A:J,10,0),0)</f>
        <v>0</v>
      </c>
      <c r="P168" s="13">
        <v>0</v>
      </c>
      <c r="Q168" s="13">
        <v>150</v>
      </c>
      <c r="R168" s="13">
        <f>AVERAGE(Tabela1[[#This Row],[NOVEMBRO TOTAL]],Tabela1[[#This Row],[DEZEMBRO TOTAL]],Tabela1[[#This Row],[JANEIRO TOTAL]])</f>
        <v>150</v>
      </c>
      <c r="S168" s="20">
        <f>IFERROR(Tabela1[[#This Row],[MÉDIA]]/Tabela1[[#This Row],[META MARÇO FINAL]],"-")</f>
        <v>0.90909090909090906</v>
      </c>
      <c r="T168" s="15">
        <f>Tabela1[[#This Row],[MÉDIA]]+Tabela1[[#This Row],[MÉDIA]]*10%</f>
        <v>165</v>
      </c>
      <c r="U168" s="16">
        <f>VLOOKUP(Tabela1[[#This Row],[CD_ITEM]],'BD PESO UNITÁRIO'!A:F,6,0)</f>
        <v>10.680999999999999</v>
      </c>
      <c r="V168" s="15">
        <f>Tabela1[[#This Row],[META MARÇO FINAL]]*Tabela1[[#This Row],[PESO UNITÁRIO]]</f>
        <v>1762.3649999999998</v>
      </c>
    </row>
    <row r="169" spans="1:22" x14ac:dyDescent="0.3">
      <c r="A169" s="7" t="s">
        <v>205</v>
      </c>
      <c r="B169" s="8" t="s">
        <v>32</v>
      </c>
      <c r="C169" s="8" t="s">
        <v>96</v>
      </c>
      <c r="D169" s="9" t="s">
        <v>208</v>
      </c>
      <c r="E169" s="10" t="s">
        <v>209</v>
      </c>
      <c r="F169" s="11"/>
      <c r="G169" s="12" t="s">
        <v>221</v>
      </c>
      <c r="H169" s="12" t="str">
        <f>CONCATENATE(Tabela1[[#This Row],[ZONA]],Tabela1[[#This Row],[CD_ITEM]])</f>
        <v>G00037021651</v>
      </c>
      <c r="I169" s="13">
        <v>100</v>
      </c>
      <c r="J169" s="13">
        <v>0</v>
      </c>
      <c r="K169" s="13">
        <f>Tabela1[[#This Row],[Nov]]+Tabela1[[#This Row],[Nov Corte]]</f>
        <v>100</v>
      </c>
      <c r="L169" s="13">
        <f>IFERROR(VLOOKUP(H169,'Banco de dados ZDA'!A:I,9,0),0)</f>
        <v>0</v>
      </c>
      <c r="M169" s="13">
        <v>0</v>
      </c>
      <c r="N169" s="13">
        <v>200</v>
      </c>
      <c r="O169" s="13">
        <f>IFERROR(VLOOKUP(Tabela1[[#This Row],[Coluna2]],'Banco de dados ZDA'!A:J,10,0),0)</f>
        <v>0</v>
      </c>
      <c r="P169" s="13">
        <v>0</v>
      </c>
      <c r="Q169" s="13">
        <v>150</v>
      </c>
      <c r="R169" s="13">
        <f>AVERAGE(Tabela1[[#This Row],[NOVEMBRO TOTAL]],Tabela1[[#This Row],[DEZEMBRO TOTAL]],Tabela1[[#This Row],[JANEIRO TOTAL]])</f>
        <v>150</v>
      </c>
      <c r="S169" s="20">
        <f>IFERROR(Tabela1[[#This Row],[MÉDIA]]/Tabela1[[#This Row],[META MARÇO FINAL]],"-")</f>
        <v>0.90909090909090906</v>
      </c>
      <c r="T169" s="15">
        <f>Tabela1[[#This Row],[MÉDIA]]+Tabela1[[#This Row],[MÉDIA]]*10%</f>
        <v>165</v>
      </c>
      <c r="U169" s="16">
        <f>VLOOKUP(Tabela1[[#This Row],[CD_ITEM]],'BD PESO UNITÁRIO'!A:F,6,0)</f>
        <v>10.680999999999999</v>
      </c>
      <c r="V169" s="15">
        <f>Tabela1[[#This Row],[META MARÇO FINAL]]*Tabela1[[#This Row],[PESO UNITÁRIO]]</f>
        <v>1762.3649999999998</v>
      </c>
    </row>
    <row r="170" spans="1:22" x14ac:dyDescent="0.3">
      <c r="A170" s="7" t="s">
        <v>205</v>
      </c>
      <c r="B170" s="8" t="s">
        <v>32</v>
      </c>
      <c r="C170" s="8" t="s">
        <v>96</v>
      </c>
      <c r="D170" s="9" t="s">
        <v>210</v>
      </c>
      <c r="E170" s="10" t="s">
        <v>211</v>
      </c>
      <c r="F170" s="11"/>
      <c r="G170" s="12" t="s">
        <v>221</v>
      </c>
      <c r="H170" s="12" t="str">
        <f>CONCATENATE(Tabela1[[#This Row],[ZONA]],Tabela1[[#This Row],[CD_ITEM]])</f>
        <v>G00037021652</v>
      </c>
      <c r="I170" s="13">
        <v>100</v>
      </c>
      <c r="J170" s="13">
        <v>0</v>
      </c>
      <c r="K170" s="13">
        <f>Tabela1[[#This Row],[Nov]]+Tabela1[[#This Row],[Nov Corte]]</f>
        <v>100</v>
      </c>
      <c r="L170" s="13">
        <f>IFERROR(VLOOKUP(H170,'Banco de dados ZDA'!A:I,9,0),0)</f>
        <v>0</v>
      </c>
      <c r="M170" s="13">
        <v>0</v>
      </c>
      <c r="N170" s="13">
        <v>200</v>
      </c>
      <c r="O170" s="13">
        <f>IFERROR(VLOOKUP(Tabela1[[#This Row],[Coluna2]],'Banco de dados ZDA'!A:J,10,0),0)</f>
        <v>0</v>
      </c>
      <c r="P170" s="13">
        <v>0</v>
      </c>
      <c r="Q170" s="13">
        <v>150</v>
      </c>
      <c r="R170" s="13">
        <f>AVERAGE(Tabela1[[#This Row],[NOVEMBRO TOTAL]],Tabela1[[#This Row],[DEZEMBRO TOTAL]],Tabela1[[#This Row],[JANEIRO TOTAL]])</f>
        <v>150</v>
      </c>
      <c r="S170" s="20">
        <f>IFERROR(Tabela1[[#This Row],[MÉDIA]]/Tabela1[[#This Row],[META MARÇO FINAL]],"-")</f>
        <v>0.90909090909090906</v>
      </c>
      <c r="T170" s="15">
        <f>Tabela1[[#This Row],[MÉDIA]]+Tabela1[[#This Row],[MÉDIA]]*10%</f>
        <v>165</v>
      </c>
      <c r="U170" s="16">
        <f>VLOOKUP(Tabela1[[#This Row],[CD_ITEM]],'BD PESO UNITÁRIO'!A:F,6,0)</f>
        <v>10.680999999999999</v>
      </c>
      <c r="V170" s="15">
        <f>Tabela1[[#This Row],[META MARÇO FINAL]]*Tabela1[[#This Row],[PESO UNITÁRIO]]</f>
        <v>1762.3649999999998</v>
      </c>
    </row>
    <row r="171" spans="1:22" x14ac:dyDescent="0.3">
      <c r="A171" s="7" t="s">
        <v>205</v>
      </c>
      <c r="B171" s="8" t="s">
        <v>32</v>
      </c>
      <c r="C171" s="8" t="s">
        <v>96</v>
      </c>
      <c r="D171" s="9" t="s">
        <v>212</v>
      </c>
      <c r="E171" s="10" t="s">
        <v>213</v>
      </c>
      <c r="F171" s="11"/>
      <c r="G171" s="12" t="s">
        <v>221</v>
      </c>
      <c r="H171" s="12" t="str">
        <f>CONCATENATE(Tabela1[[#This Row],[ZONA]],Tabela1[[#This Row],[CD_ITEM]])</f>
        <v>G00037021650</v>
      </c>
      <c r="I171" s="13">
        <v>100</v>
      </c>
      <c r="J171" s="13">
        <v>0</v>
      </c>
      <c r="K171" s="13">
        <f>Tabela1[[#This Row],[Nov]]+Tabela1[[#This Row],[Nov Corte]]</f>
        <v>100</v>
      </c>
      <c r="L171" s="13">
        <f>IFERROR(VLOOKUP(H171,'Banco de dados ZDA'!A:I,9,0),0)</f>
        <v>0</v>
      </c>
      <c r="M171" s="13">
        <v>0</v>
      </c>
      <c r="N171" s="13">
        <v>200</v>
      </c>
      <c r="O171" s="13">
        <f>IFERROR(VLOOKUP(Tabela1[[#This Row],[Coluna2]],'Banco de dados ZDA'!A:J,10,0),0)</f>
        <v>0</v>
      </c>
      <c r="P171" s="13">
        <v>0</v>
      </c>
      <c r="Q171" s="13">
        <v>150</v>
      </c>
      <c r="R171" s="13">
        <f>AVERAGE(Tabela1[[#This Row],[NOVEMBRO TOTAL]],Tabela1[[#This Row],[DEZEMBRO TOTAL]],Tabela1[[#This Row],[JANEIRO TOTAL]])</f>
        <v>150</v>
      </c>
      <c r="S171" s="20">
        <f>IFERROR(Tabela1[[#This Row],[MÉDIA]]/Tabela1[[#This Row],[META MARÇO FINAL]],"-")</f>
        <v>0.90909090909090906</v>
      </c>
      <c r="T171" s="15">
        <f>Tabela1[[#This Row],[MÉDIA]]+Tabela1[[#This Row],[MÉDIA]]*10%</f>
        <v>165</v>
      </c>
      <c r="U171" s="16">
        <f>VLOOKUP(Tabela1[[#This Row],[CD_ITEM]],'BD PESO UNITÁRIO'!A:F,6,0)</f>
        <v>10.680999999999999</v>
      </c>
      <c r="V171" s="15">
        <f>Tabela1[[#This Row],[META MARÇO FINAL]]*Tabela1[[#This Row],[PESO UNITÁRIO]]</f>
        <v>1762.3649999999998</v>
      </c>
    </row>
    <row r="172" spans="1:22" x14ac:dyDescent="0.3">
      <c r="A172" s="7" t="s">
        <v>38</v>
      </c>
      <c r="B172" s="8" t="s">
        <v>21</v>
      </c>
      <c r="C172" s="8" t="s">
        <v>167</v>
      </c>
      <c r="D172" s="9" t="s">
        <v>214</v>
      </c>
      <c r="E172" s="10" t="s">
        <v>215</v>
      </c>
      <c r="F172" s="11"/>
      <c r="G172" s="12" t="s">
        <v>221</v>
      </c>
      <c r="H172" s="12" t="str">
        <f>CONCATENATE(Tabela1[[#This Row],[ZONA]],Tabela1[[#This Row],[CD_ITEM]])</f>
        <v>G00037021694</v>
      </c>
      <c r="I172" s="13">
        <v>100</v>
      </c>
      <c r="J172" s="13">
        <v>0</v>
      </c>
      <c r="K172" s="13">
        <f>Tabela1[[#This Row],[Nov]]+Tabela1[[#This Row],[Nov Corte]]</f>
        <v>100</v>
      </c>
      <c r="L172" s="13">
        <f>IFERROR(VLOOKUP(H172,'Banco de dados ZDA'!A:I,9,0),0)</f>
        <v>0</v>
      </c>
      <c r="M172" s="13">
        <v>0</v>
      </c>
      <c r="N172" s="13">
        <v>200</v>
      </c>
      <c r="O172" s="13">
        <f>IFERROR(VLOOKUP(Tabela1[[#This Row],[Coluna2]],'Banco de dados ZDA'!A:J,10,0),0)</f>
        <v>0</v>
      </c>
      <c r="P172" s="13">
        <v>0</v>
      </c>
      <c r="Q172" s="13">
        <v>150</v>
      </c>
      <c r="R172" s="13">
        <f>AVERAGE(Tabela1[[#This Row],[NOVEMBRO TOTAL]],Tabela1[[#This Row],[DEZEMBRO TOTAL]],Tabela1[[#This Row],[JANEIRO TOTAL]])</f>
        <v>150</v>
      </c>
      <c r="S172" s="20">
        <f>IFERROR(Tabela1[[#This Row],[MÉDIA]]/Tabela1[[#This Row],[META MARÇO FINAL]],"-")</f>
        <v>0.90909090909090906</v>
      </c>
      <c r="T172" s="15">
        <f>Tabela1[[#This Row],[MÉDIA]]+Tabela1[[#This Row],[MÉDIA]]*10%</f>
        <v>165</v>
      </c>
      <c r="U172" s="16">
        <f>VLOOKUP(Tabela1[[#This Row],[CD_ITEM]],'BD PESO UNITÁRIO'!A:F,6,0)</f>
        <v>4.5570000000000004</v>
      </c>
      <c r="V172" s="15">
        <f>Tabela1[[#This Row],[META MARÇO FINAL]]*Tabela1[[#This Row],[PESO UNITÁRIO]]</f>
        <v>751.90500000000009</v>
      </c>
    </row>
    <row r="173" spans="1:22" x14ac:dyDescent="0.3">
      <c r="A173" s="7" t="s">
        <v>26</v>
      </c>
      <c r="B173" s="8" t="s">
        <v>21</v>
      </c>
      <c r="C173" s="8" t="s">
        <v>167</v>
      </c>
      <c r="D173" s="9" t="s">
        <v>216</v>
      </c>
      <c r="E173" s="10" t="s">
        <v>217</v>
      </c>
      <c r="F173" s="11"/>
      <c r="G173" s="12" t="s">
        <v>221</v>
      </c>
      <c r="H173" s="12" t="str">
        <f>CONCATENATE(Tabela1[[#This Row],[ZONA]],Tabela1[[#This Row],[CD_ITEM]])</f>
        <v>G00037021681</v>
      </c>
      <c r="I173" s="13">
        <v>100</v>
      </c>
      <c r="J173" s="13">
        <v>0</v>
      </c>
      <c r="K173" s="13">
        <f>Tabela1[[#This Row],[Nov]]+Tabela1[[#This Row],[Nov Corte]]</f>
        <v>100</v>
      </c>
      <c r="L173" s="13">
        <f>IFERROR(VLOOKUP(H173,'Banco de dados ZDA'!A:I,9,0),0)</f>
        <v>0</v>
      </c>
      <c r="M173" s="13">
        <v>0</v>
      </c>
      <c r="N173" s="13">
        <v>200</v>
      </c>
      <c r="O173" s="13">
        <f>IFERROR(VLOOKUP(Tabela1[[#This Row],[Coluna2]],'Banco de dados ZDA'!A:J,10,0),0)</f>
        <v>0</v>
      </c>
      <c r="P173" s="13">
        <v>0</v>
      </c>
      <c r="Q173" s="13">
        <v>150</v>
      </c>
      <c r="R173" s="13">
        <f>AVERAGE(Tabela1[[#This Row],[NOVEMBRO TOTAL]],Tabela1[[#This Row],[DEZEMBRO TOTAL]],Tabela1[[#This Row],[JANEIRO TOTAL]])</f>
        <v>150</v>
      </c>
      <c r="S173" s="20">
        <f>IFERROR(Tabela1[[#This Row],[MÉDIA]]/Tabela1[[#This Row],[META MARÇO FINAL]],"-")</f>
        <v>0.90909090909090906</v>
      </c>
      <c r="T173" s="15">
        <f>Tabela1[[#This Row],[MÉDIA]]+Tabela1[[#This Row],[MÉDIA]]*10%</f>
        <v>165</v>
      </c>
      <c r="U173" s="16">
        <f>VLOOKUP(Tabela1[[#This Row],[CD_ITEM]],'BD PESO UNITÁRIO'!A:F,6,0)</f>
        <v>4.7789999999999999</v>
      </c>
      <c r="V173" s="15">
        <f>Tabela1[[#This Row],[META MARÇO FINAL]]*Tabela1[[#This Row],[PESO UNITÁRIO]]</f>
        <v>788.53499999999997</v>
      </c>
    </row>
    <row r="174" spans="1:22" x14ac:dyDescent="0.3">
      <c r="A174" s="7" t="s">
        <v>20</v>
      </c>
      <c r="B174" s="8" t="s">
        <v>21</v>
      </c>
      <c r="C174" s="8" t="s">
        <v>22</v>
      </c>
      <c r="D174" s="9" t="s">
        <v>23</v>
      </c>
      <c r="E174" s="10" t="s">
        <v>24</v>
      </c>
      <c r="F174" s="11"/>
      <c r="G174" s="12" t="s">
        <v>221</v>
      </c>
      <c r="H174" s="12" t="str">
        <f>CONCATENATE(Tabela1[[#This Row],[ZONA]],Tabela1[[#This Row],[CD_ITEM]])</f>
        <v>G00037010515</v>
      </c>
      <c r="I174" s="13">
        <v>100</v>
      </c>
      <c r="J174" s="13">
        <v>0</v>
      </c>
      <c r="K174" s="13">
        <f>Tabela1[[#This Row],[Nov]]+Tabela1[[#This Row],[Nov Corte]]</f>
        <v>100</v>
      </c>
      <c r="L174" s="13">
        <f>IFERROR(VLOOKUP(H174,'Banco de dados ZDA'!A:I,9,0),0)</f>
        <v>0</v>
      </c>
      <c r="M174" s="13">
        <v>0</v>
      </c>
      <c r="N174" s="13">
        <v>200</v>
      </c>
      <c r="O174" s="13">
        <f>IFERROR(VLOOKUP(Tabela1[[#This Row],[Coluna2]],'Banco de dados ZDA'!A:J,10,0),0)</f>
        <v>0</v>
      </c>
      <c r="P174" s="13">
        <v>0</v>
      </c>
      <c r="Q174" s="13">
        <v>150</v>
      </c>
      <c r="R174" s="13">
        <f>AVERAGE(Tabela1[[#This Row],[NOVEMBRO TOTAL]],Tabela1[[#This Row],[DEZEMBRO TOTAL]],Tabela1[[#This Row],[JANEIRO TOTAL]])</f>
        <v>150</v>
      </c>
      <c r="S174" s="14">
        <f>IFERROR(Tabela1[[#This Row],[MÉDIA]]/Tabela1[[#This Row],[META MARÇO FINAL]],"-")</f>
        <v>0.90909090909090906</v>
      </c>
      <c r="T174" s="15">
        <f>Tabela1[[#This Row],[MÉDIA]]+Tabela1[[#This Row],[MÉDIA]]*10%</f>
        <v>165</v>
      </c>
      <c r="U174" s="16">
        <f>VLOOKUP(Tabela1[[#This Row],[CD_ITEM]],'BD PESO UNITÁRIO'!A:F,6,0)</f>
        <v>0.94599999999999995</v>
      </c>
      <c r="V174" s="15">
        <f>Tabela1[[#This Row],[META MARÇO FINAL]]*Tabela1[[#This Row],[PESO UNITÁRIO]]</f>
        <v>156.09</v>
      </c>
    </row>
    <row r="175" spans="1:22" x14ac:dyDescent="0.3">
      <c r="A175" s="7" t="s">
        <v>26</v>
      </c>
      <c r="B175" s="8" t="s">
        <v>21</v>
      </c>
      <c r="C175" s="8" t="s">
        <v>22</v>
      </c>
      <c r="D175" s="9" t="s">
        <v>27</v>
      </c>
      <c r="E175" s="10" t="s">
        <v>28</v>
      </c>
      <c r="F175" s="11"/>
      <c r="G175" s="12" t="s">
        <v>221</v>
      </c>
      <c r="H175" s="12" t="str">
        <f>CONCATENATE(Tabela1[[#This Row],[ZONA]],Tabela1[[#This Row],[CD_ITEM]])</f>
        <v>G00037010517</v>
      </c>
      <c r="I175" s="13">
        <v>100</v>
      </c>
      <c r="J175" s="13">
        <v>0</v>
      </c>
      <c r="K175" s="13">
        <f>Tabela1[[#This Row],[Nov]]+Tabela1[[#This Row],[Nov Corte]]</f>
        <v>100</v>
      </c>
      <c r="L175" s="13">
        <f>IFERROR(VLOOKUP(H175,'Banco de dados ZDA'!A:I,9,0),0)</f>
        <v>0</v>
      </c>
      <c r="M175" s="13">
        <v>0</v>
      </c>
      <c r="N175" s="13">
        <v>200</v>
      </c>
      <c r="O175" s="13">
        <f>IFERROR(VLOOKUP(Tabela1[[#This Row],[Coluna2]],'Banco de dados ZDA'!A:J,10,0),0)</f>
        <v>0</v>
      </c>
      <c r="P175" s="13">
        <v>0</v>
      </c>
      <c r="Q175" s="13">
        <v>150</v>
      </c>
      <c r="R175" s="13">
        <f>AVERAGE(Tabela1[[#This Row],[NOVEMBRO TOTAL]],Tabela1[[#This Row],[DEZEMBRO TOTAL]],Tabela1[[#This Row],[JANEIRO TOTAL]])</f>
        <v>150</v>
      </c>
      <c r="S175" s="14">
        <f>IFERROR(Tabela1[[#This Row],[MÉDIA]]/Tabela1[[#This Row],[META MARÇO FINAL]],"-")</f>
        <v>0.90909090909090906</v>
      </c>
      <c r="T175" s="15">
        <f>Tabela1[[#This Row],[MÉDIA]]+Tabela1[[#This Row],[MÉDIA]]*10%</f>
        <v>165</v>
      </c>
      <c r="U175" s="16">
        <f>VLOOKUP(Tabela1[[#This Row],[CD_ITEM]],'BD PESO UNITÁRIO'!A:F,6,0)</f>
        <v>1.18</v>
      </c>
      <c r="V175" s="15">
        <f>Tabela1[[#This Row],[META MARÇO FINAL]]*Tabela1[[#This Row],[PESO UNITÁRIO]]</f>
        <v>194.7</v>
      </c>
    </row>
    <row r="176" spans="1:22" x14ac:dyDescent="0.3">
      <c r="A176" s="7" t="s">
        <v>26</v>
      </c>
      <c r="B176" s="8" t="s">
        <v>21</v>
      </c>
      <c r="C176" s="8" t="s">
        <v>22</v>
      </c>
      <c r="D176" s="9" t="s">
        <v>29</v>
      </c>
      <c r="E176" s="10" t="s">
        <v>30</v>
      </c>
      <c r="F176" s="11"/>
      <c r="G176" s="12" t="s">
        <v>221</v>
      </c>
      <c r="H176" s="12" t="str">
        <f>CONCATENATE(Tabela1[[#This Row],[ZONA]],Tabela1[[#This Row],[CD_ITEM]])</f>
        <v>G00037010519</v>
      </c>
      <c r="I176" s="13">
        <v>100</v>
      </c>
      <c r="J176" s="13">
        <v>0</v>
      </c>
      <c r="K176" s="13">
        <f>Tabela1[[#This Row],[Nov]]+Tabela1[[#This Row],[Nov Corte]]</f>
        <v>100</v>
      </c>
      <c r="L176" s="13">
        <f>IFERROR(VLOOKUP(H176,'Banco de dados ZDA'!A:I,9,0),0)</f>
        <v>0</v>
      </c>
      <c r="M176" s="13">
        <v>0</v>
      </c>
      <c r="N176" s="13">
        <v>200</v>
      </c>
      <c r="O176" s="13">
        <f>IFERROR(VLOOKUP(Tabela1[[#This Row],[Coluna2]],'Banco de dados ZDA'!A:J,10,0),0)</f>
        <v>0</v>
      </c>
      <c r="P176" s="13">
        <v>0</v>
      </c>
      <c r="Q176" s="13">
        <v>150</v>
      </c>
      <c r="R176" s="13">
        <f>AVERAGE(Tabela1[[#This Row],[NOVEMBRO TOTAL]],Tabela1[[#This Row],[DEZEMBRO TOTAL]],Tabela1[[#This Row],[JANEIRO TOTAL]])</f>
        <v>150</v>
      </c>
      <c r="S176" s="14">
        <f>IFERROR(Tabela1[[#This Row],[MÉDIA]]/Tabela1[[#This Row],[META MARÇO FINAL]],"-")</f>
        <v>0.90909090909090906</v>
      </c>
      <c r="T176" s="15">
        <f>Tabela1[[#This Row],[MÉDIA]]+Tabela1[[#This Row],[MÉDIA]]*10%</f>
        <v>165</v>
      </c>
      <c r="U176" s="16">
        <f>VLOOKUP(Tabela1[[#This Row],[CD_ITEM]],'BD PESO UNITÁRIO'!A:F,6,0)</f>
        <v>1.18</v>
      </c>
      <c r="V176" s="15">
        <f>Tabela1[[#This Row],[META MARÇO FINAL]]*Tabela1[[#This Row],[PESO UNITÁRIO]]</f>
        <v>194.7</v>
      </c>
    </row>
    <row r="177" spans="1:22" x14ac:dyDescent="0.3">
      <c r="A177" s="7" t="s">
        <v>31</v>
      </c>
      <c r="B177" s="8" t="s">
        <v>32</v>
      </c>
      <c r="C177" s="8" t="s">
        <v>33</v>
      </c>
      <c r="D177" s="9" t="s">
        <v>34</v>
      </c>
      <c r="E177" s="10" t="s">
        <v>35</v>
      </c>
      <c r="F177" s="11"/>
      <c r="G177" s="12" t="s">
        <v>221</v>
      </c>
      <c r="H177" s="12" t="str">
        <f>CONCATENATE(Tabela1[[#This Row],[ZONA]],Tabela1[[#This Row],[CD_ITEM]])</f>
        <v>G00037020122</v>
      </c>
      <c r="I177" s="13">
        <v>100</v>
      </c>
      <c r="J177" s="13">
        <v>0</v>
      </c>
      <c r="K177" s="13">
        <f>Tabela1[[#This Row],[Nov]]+Tabela1[[#This Row],[Nov Corte]]</f>
        <v>100</v>
      </c>
      <c r="L177" s="13">
        <f>IFERROR(VLOOKUP(H177,'Banco de dados ZDA'!A:I,9,0),0)</f>
        <v>0</v>
      </c>
      <c r="M177" s="13">
        <v>0</v>
      </c>
      <c r="N177" s="13">
        <v>200</v>
      </c>
      <c r="O177" s="13">
        <f>IFERROR(VLOOKUP(Tabela1[[#This Row],[Coluna2]],'Banco de dados ZDA'!A:J,10,0),0)</f>
        <v>0</v>
      </c>
      <c r="P177" s="13">
        <v>0</v>
      </c>
      <c r="Q177" s="13">
        <v>150</v>
      </c>
      <c r="R177" s="13">
        <f>AVERAGE(Tabela1[[#This Row],[NOVEMBRO TOTAL]],Tabela1[[#This Row],[DEZEMBRO TOTAL]],Tabela1[[#This Row],[JANEIRO TOTAL]])</f>
        <v>150</v>
      </c>
      <c r="S177" s="14">
        <f>IFERROR(Tabela1[[#This Row],[MÉDIA]]/Tabela1[[#This Row],[META MARÇO FINAL]],"-")</f>
        <v>0.90909090909090906</v>
      </c>
      <c r="T177" s="15">
        <f>Tabela1[[#This Row],[MÉDIA]]+Tabela1[[#This Row],[MÉDIA]]*10%</f>
        <v>165</v>
      </c>
      <c r="U177" s="16">
        <f>VLOOKUP(Tabela1[[#This Row],[CD_ITEM]],'BD PESO UNITÁRIO'!A:F,6,0)</f>
        <v>25.18</v>
      </c>
      <c r="V177" s="15">
        <f>Tabela1[[#This Row],[META MARÇO FINAL]]*Tabela1[[#This Row],[PESO UNITÁRIO]]</f>
        <v>4154.7</v>
      </c>
    </row>
    <row r="178" spans="1:22" x14ac:dyDescent="0.3">
      <c r="A178" s="7" t="s">
        <v>31</v>
      </c>
      <c r="B178" s="8" t="s">
        <v>32</v>
      </c>
      <c r="C178" s="8" t="s">
        <v>22</v>
      </c>
      <c r="D178" s="9" t="s">
        <v>36</v>
      </c>
      <c r="E178" s="10" t="s">
        <v>37</v>
      </c>
      <c r="F178" s="11"/>
      <c r="G178" s="12" t="s">
        <v>221</v>
      </c>
      <c r="H178" s="12" t="str">
        <f>CONCATENATE(Tabela1[[#This Row],[ZONA]],Tabela1[[#This Row],[CD_ITEM]])</f>
        <v>G00037020123</v>
      </c>
      <c r="I178" s="13">
        <v>100</v>
      </c>
      <c r="J178" s="13">
        <v>0</v>
      </c>
      <c r="K178" s="13">
        <f>Tabela1[[#This Row],[Nov]]+Tabela1[[#This Row],[Nov Corte]]</f>
        <v>100</v>
      </c>
      <c r="L178" s="13">
        <f>IFERROR(VLOOKUP(H178,'Banco de dados ZDA'!A:I,9,0),0)</f>
        <v>0</v>
      </c>
      <c r="M178" s="13">
        <v>0</v>
      </c>
      <c r="N178" s="13">
        <v>200</v>
      </c>
      <c r="O178" s="13">
        <f>IFERROR(VLOOKUP(Tabela1[[#This Row],[Coluna2]],'Banco de dados ZDA'!A:J,10,0),0)</f>
        <v>0</v>
      </c>
      <c r="P178" s="13">
        <v>0</v>
      </c>
      <c r="Q178" s="13">
        <v>150</v>
      </c>
      <c r="R178" s="13">
        <f>AVERAGE(Tabela1[[#This Row],[NOVEMBRO TOTAL]],Tabela1[[#This Row],[DEZEMBRO TOTAL]],Tabela1[[#This Row],[JANEIRO TOTAL]])</f>
        <v>150</v>
      </c>
      <c r="S178" s="14">
        <f>IFERROR(Tabela1[[#This Row],[MÉDIA]]/Tabela1[[#This Row],[META MARÇO FINAL]],"-")</f>
        <v>0.90909090909090906</v>
      </c>
      <c r="T178" s="15">
        <f>Tabela1[[#This Row],[MÉDIA]]+Tabela1[[#This Row],[MÉDIA]]*10%</f>
        <v>165</v>
      </c>
      <c r="U178" s="16">
        <f>VLOOKUP(Tabela1[[#This Row],[CD_ITEM]],'BD PESO UNITÁRIO'!A:F,6,0)</f>
        <v>25.18</v>
      </c>
      <c r="V178" s="15">
        <f>Tabela1[[#This Row],[META MARÇO FINAL]]*Tabela1[[#This Row],[PESO UNITÁRIO]]</f>
        <v>4154.7</v>
      </c>
    </row>
    <row r="179" spans="1:22" x14ac:dyDescent="0.3">
      <c r="A179" s="7" t="s">
        <v>38</v>
      </c>
      <c r="B179" s="8" t="s">
        <v>21</v>
      </c>
      <c r="C179" s="8" t="s">
        <v>22</v>
      </c>
      <c r="D179" s="9" t="s">
        <v>39</v>
      </c>
      <c r="E179" s="10" t="s">
        <v>40</v>
      </c>
      <c r="F179" s="11"/>
      <c r="G179" s="12" t="s">
        <v>221</v>
      </c>
      <c r="H179" s="12" t="str">
        <f>CONCATENATE(Tabela1[[#This Row],[ZONA]],Tabela1[[#This Row],[CD_ITEM]])</f>
        <v>G00037020713</v>
      </c>
      <c r="I179" s="13">
        <v>100</v>
      </c>
      <c r="J179" s="13">
        <v>0</v>
      </c>
      <c r="K179" s="13">
        <f>Tabela1[[#This Row],[Nov]]+Tabela1[[#This Row],[Nov Corte]]</f>
        <v>100</v>
      </c>
      <c r="L179" s="13">
        <f>IFERROR(VLOOKUP(H179,'Banco de dados ZDA'!A:I,9,0),0)</f>
        <v>0</v>
      </c>
      <c r="M179" s="13">
        <v>0</v>
      </c>
      <c r="N179" s="13">
        <v>200</v>
      </c>
      <c r="O179" s="13">
        <f>IFERROR(VLOOKUP(Tabela1[[#This Row],[Coluna2]],'Banco de dados ZDA'!A:J,10,0),0)</f>
        <v>0</v>
      </c>
      <c r="P179" s="13">
        <v>0</v>
      </c>
      <c r="Q179" s="13">
        <v>150</v>
      </c>
      <c r="R179" s="13">
        <f>AVERAGE(Tabela1[[#This Row],[NOVEMBRO TOTAL]],Tabela1[[#This Row],[DEZEMBRO TOTAL]],Tabela1[[#This Row],[JANEIRO TOTAL]])</f>
        <v>150</v>
      </c>
      <c r="S179" s="14">
        <f>IFERROR(Tabela1[[#This Row],[MÉDIA]]/Tabela1[[#This Row],[META MARÇO FINAL]],"-")</f>
        <v>0.90909090909090906</v>
      </c>
      <c r="T179" s="15">
        <f>Tabela1[[#This Row],[MÉDIA]]+Tabela1[[#This Row],[MÉDIA]]*10%</f>
        <v>165</v>
      </c>
      <c r="U179" s="16">
        <f>VLOOKUP(Tabela1[[#This Row],[CD_ITEM]],'BD PESO UNITÁRIO'!A:F,6,0)</f>
        <v>2.2050000000000001</v>
      </c>
      <c r="V179" s="15">
        <f>Tabela1[[#This Row],[META MARÇO FINAL]]*Tabela1[[#This Row],[PESO UNITÁRIO]]</f>
        <v>363.82499999999999</v>
      </c>
    </row>
    <row r="180" spans="1:22" x14ac:dyDescent="0.3">
      <c r="A180" s="7" t="s">
        <v>38</v>
      </c>
      <c r="B180" s="8" t="s">
        <v>21</v>
      </c>
      <c r="C180" s="8" t="s">
        <v>22</v>
      </c>
      <c r="D180" s="9" t="s">
        <v>41</v>
      </c>
      <c r="E180" s="10" t="s">
        <v>42</v>
      </c>
      <c r="F180" s="11"/>
      <c r="G180" s="12" t="s">
        <v>221</v>
      </c>
      <c r="H180" s="12" t="str">
        <f>CONCATENATE(Tabela1[[#This Row],[ZONA]],Tabela1[[#This Row],[CD_ITEM]])</f>
        <v>G00037020757</v>
      </c>
      <c r="I180" s="13">
        <v>100</v>
      </c>
      <c r="J180" s="13">
        <v>0</v>
      </c>
      <c r="K180" s="13">
        <f>Tabela1[[#This Row],[Nov]]+Tabela1[[#This Row],[Nov Corte]]</f>
        <v>100</v>
      </c>
      <c r="L180" s="13">
        <f>IFERROR(VLOOKUP(H180,'Banco de dados ZDA'!A:I,9,0),0)</f>
        <v>0</v>
      </c>
      <c r="M180" s="13">
        <v>0</v>
      </c>
      <c r="N180" s="13">
        <v>200</v>
      </c>
      <c r="O180" s="13">
        <f>IFERROR(VLOOKUP(Tabela1[[#This Row],[Coluna2]],'Banco de dados ZDA'!A:J,10,0),0)</f>
        <v>0</v>
      </c>
      <c r="P180" s="13">
        <v>0</v>
      </c>
      <c r="Q180" s="13">
        <v>150</v>
      </c>
      <c r="R180" s="13">
        <f>AVERAGE(Tabela1[[#This Row],[NOVEMBRO TOTAL]],Tabela1[[#This Row],[DEZEMBRO TOTAL]],Tabela1[[#This Row],[JANEIRO TOTAL]])</f>
        <v>150</v>
      </c>
      <c r="S180" s="14">
        <f>IFERROR(Tabela1[[#This Row],[MÉDIA]]/Tabela1[[#This Row],[META MARÇO FINAL]],"-")</f>
        <v>0.90909090909090906</v>
      </c>
      <c r="T180" s="15">
        <f>Tabela1[[#This Row],[MÉDIA]]+Tabela1[[#This Row],[MÉDIA]]*10%</f>
        <v>165</v>
      </c>
      <c r="U180" s="16">
        <f>VLOOKUP(Tabela1[[#This Row],[CD_ITEM]],'BD PESO UNITÁRIO'!A:F,6,0)</f>
        <v>2.0310000000000001</v>
      </c>
      <c r="V180" s="15">
        <f>Tabela1[[#This Row],[META MARÇO FINAL]]*Tabela1[[#This Row],[PESO UNITÁRIO]]</f>
        <v>335.11500000000001</v>
      </c>
    </row>
    <row r="181" spans="1:22" x14ac:dyDescent="0.3">
      <c r="A181" s="7" t="s">
        <v>38</v>
      </c>
      <c r="B181" s="8" t="s">
        <v>21</v>
      </c>
      <c r="C181" s="8" t="s">
        <v>22</v>
      </c>
      <c r="D181" s="9" t="s">
        <v>43</v>
      </c>
      <c r="E181" s="10" t="s">
        <v>44</v>
      </c>
      <c r="F181" s="11"/>
      <c r="G181" s="12" t="s">
        <v>221</v>
      </c>
      <c r="H181" s="12" t="str">
        <f>CONCATENATE(Tabela1[[#This Row],[ZONA]],Tabela1[[#This Row],[CD_ITEM]])</f>
        <v>G00037021031</v>
      </c>
      <c r="I181" s="13">
        <v>100</v>
      </c>
      <c r="J181" s="13">
        <v>0</v>
      </c>
      <c r="K181" s="13">
        <f>Tabela1[[#This Row],[Nov]]+Tabela1[[#This Row],[Nov Corte]]</f>
        <v>100</v>
      </c>
      <c r="L181" s="13">
        <f>IFERROR(VLOOKUP(H181,'Banco de dados ZDA'!A:I,9,0),0)</f>
        <v>0</v>
      </c>
      <c r="M181" s="13">
        <v>0</v>
      </c>
      <c r="N181" s="13">
        <v>200</v>
      </c>
      <c r="O181" s="13">
        <f>IFERROR(VLOOKUP(Tabela1[[#This Row],[Coluna2]],'Banco de dados ZDA'!A:J,10,0),0)</f>
        <v>0</v>
      </c>
      <c r="P181" s="13">
        <v>0</v>
      </c>
      <c r="Q181" s="13">
        <v>150</v>
      </c>
      <c r="R181" s="13">
        <f>AVERAGE(Tabela1[[#This Row],[NOVEMBRO TOTAL]],Tabela1[[#This Row],[DEZEMBRO TOTAL]],Tabela1[[#This Row],[JANEIRO TOTAL]])</f>
        <v>150</v>
      </c>
      <c r="S181" s="14">
        <f>IFERROR(Tabela1[[#This Row],[MÉDIA]]/Tabela1[[#This Row],[META MARÇO FINAL]],"-")</f>
        <v>0.90909090909090906</v>
      </c>
      <c r="T181" s="15">
        <f>Tabela1[[#This Row],[MÉDIA]]+Tabela1[[#This Row],[MÉDIA]]*10%</f>
        <v>165</v>
      </c>
      <c r="U181" s="16">
        <f>VLOOKUP(Tabela1[[#This Row],[CD_ITEM]],'BD PESO UNITÁRIO'!A:F,6,0)</f>
        <v>6.798</v>
      </c>
      <c r="V181" s="15">
        <f>Tabela1[[#This Row],[META MARÇO FINAL]]*Tabela1[[#This Row],[PESO UNITÁRIO]]</f>
        <v>1121.67</v>
      </c>
    </row>
    <row r="182" spans="1:22" x14ac:dyDescent="0.3">
      <c r="A182" s="7" t="s">
        <v>31</v>
      </c>
      <c r="B182" s="8" t="s">
        <v>32</v>
      </c>
      <c r="C182" s="8" t="s">
        <v>22</v>
      </c>
      <c r="D182" s="9" t="s">
        <v>45</v>
      </c>
      <c r="E182" s="10" t="s">
        <v>46</v>
      </c>
      <c r="F182" s="11"/>
      <c r="G182" s="12" t="s">
        <v>221</v>
      </c>
      <c r="H182" s="12" t="str">
        <f>CONCATENATE(Tabela1[[#This Row],[ZONA]],Tabela1[[#This Row],[CD_ITEM]])</f>
        <v>G00037021161</v>
      </c>
      <c r="I182" s="13">
        <v>100</v>
      </c>
      <c r="J182" s="13">
        <v>0</v>
      </c>
      <c r="K182" s="13">
        <f>Tabela1[[#This Row],[Nov]]+Tabela1[[#This Row],[Nov Corte]]</f>
        <v>100</v>
      </c>
      <c r="L182" s="13">
        <f>IFERROR(VLOOKUP(H182,'Banco de dados ZDA'!A:I,9,0),0)</f>
        <v>0</v>
      </c>
      <c r="M182" s="13">
        <v>0</v>
      </c>
      <c r="N182" s="13">
        <v>200</v>
      </c>
      <c r="O182" s="13">
        <f>IFERROR(VLOOKUP(Tabela1[[#This Row],[Coluna2]],'Banco de dados ZDA'!A:J,10,0),0)</f>
        <v>0</v>
      </c>
      <c r="P182" s="13">
        <v>0</v>
      </c>
      <c r="Q182" s="13">
        <v>150</v>
      </c>
      <c r="R182" s="13">
        <f>AVERAGE(Tabela1[[#This Row],[NOVEMBRO TOTAL]],Tabela1[[#This Row],[DEZEMBRO TOTAL]],Tabela1[[#This Row],[JANEIRO TOTAL]])</f>
        <v>150</v>
      </c>
      <c r="S182" s="14">
        <f>IFERROR(Tabela1[[#This Row],[MÉDIA]]/Tabela1[[#This Row],[META MARÇO FINAL]],"-")</f>
        <v>0.90909090909090906</v>
      </c>
      <c r="T182" s="15">
        <f>Tabela1[[#This Row],[MÉDIA]]+Tabela1[[#This Row],[MÉDIA]]*10%</f>
        <v>165</v>
      </c>
      <c r="U182" s="16">
        <f>VLOOKUP(Tabela1[[#This Row],[CD_ITEM]],'BD PESO UNITÁRIO'!A:F,6,0)</f>
        <v>25.18</v>
      </c>
      <c r="V182" s="15">
        <f>Tabela1[[#This Row],[META MARÇO FINAL]]*Tabela1[[#This Row],[PESO UNITÁRIO]]</f>
        <v>4154.7</v>
      </c>
    </row>
    <row r="183" spans="1:22" x14ac:dyDescent="0.3">
      <c r="A183" s="7" t="s">
        <v>38</v>
      </c>
      <c r="B183" s="8" t="s">
        <v>21</v>
      </c>
      <c r="C183" s="8" t="s">
        <v>22</v>
      </c>
      <c r="D183" s="9" t="s">
        <v>47</v>
      </c>
      <c r="E183" s="10" t="s">
        <v>48</v>
      </c>
      <c r="F183" s="11"/>
      <c r="G183" s="12" t="s">
        <v>221</v>
      </c>
      <c r="H183" s="12" t="str">
        <f>CONCATENATE(Tabela1[[#This Row],[ZONA]],Tabela1[[#This Row],[CD_ITEM]])</f>
        <v>G00037021162</v>
      </c>
      <c r="I183" s="13">
        <v>100</v>
      </c>
      <c r="J183" s="13">
        <v>0</v>
      </c>
      <c r="K183" s="13">
        <f>Tabela1[[#This Row],[Nov]]+Tabela1[[#This Row],[Nov Corte]]</f>
        <v>100</v>
      </c>
      <c r="L183" s="13">
        <f>IFERROR(VLOOKUP(H183,'Banco de dados ZDA'!A:I,9,0),0)</f>
        <v>0</v>
      </c>
      <c r="M183" s="13">
        <v>0</v>
      </c>
      <c r="N183" s="13">
        <v>200</v>
      </c>
      <c r="O183" s="13">
        <f>IFERROR(VLOOKUP(Tabela1[[#This Row],[Coluna2]],'Banco de dados ZDA'!A:J,10,0),0)</f>
        <v>0</v>
      </c>
      <c r="P183" s="13">
        <v>0</v>
      </c>
      <c r="Q183" s="13">
        <v>150</v>
      </c>
      <c r="R183" s="13">
        <f>AVERAGE(Tabela1[[#This Row],[NOVEMBRO TOTAL]],Tabela1[[#This Row],[DEZEMBRO TOTAL]],Tabela1[[#This Row],[JANEIRO TOTAL]])</f>
        <v>150</v>
      </c>
      <c r="S183" s="14">
        <f>IFERROR(Tabela1[[#This Row],[MÉDIA]]/Tabela1[[#This Row],[META MARÇO FINAL]],"-")</f>
        <v>0.90909090909090906</v>
      </c>
      <c r="T183" s="15">
        <f>Tabela1[[#This Row],[MÉDIA]]+Tabela1[[#This Row],[MÉDIA]]*10%</f>
        <v>165</v>
      </c>
      <c r="U183" s="16">
        <f>VLOOKUP(Tabela1[[#This Row],[CD_ITEM]],'BD PESO UNITÁRIO'!A:F,6,0)</f>
        <v>6.6059999999999999</v>
      </c>
      <c r="V183" s="15">
        <f>Tabela1[[#This Row],[META MARÇO FINAL]]*Tabela1[[#This Row],[PESO UNITÁRIO]]</f>
        <v>1089.99</v>
      </c>
    </row>
    <row r="184" spans="1:22" x14ac:dyDescent="0.3">
      <c r="A184" s="7" t="s">
        <v>38</v>
      </c>
      <c r="B184" s="8" t="s">
        <v>21</v>
      </c>
      <c r="C184" s="8" t="s">
        <v>22</v>
      </c>
      <c r="D184" s="9" t="s">
        <v>49</v>
      </c>
      <c r="E184" s="10" t="s">
        <v>50</v>
      </c>
      <c r="F184" s="11"/>
      <c r="G184" s="12" t="s">
        <v>221</v>
      </c>
      <c r="H184" s="12" t="str">
        <f>CONCATENATE(Tabela1[[#This Row],[ZONA]],Tabela1[[#This Row],[CD_ITEM]])</f>
        <v>G00037021171</v>
      </c>
      <c r="I184" s="13">
        <v>100</v>
      </c>
      <c r="J184" s="13">
        <v>0</v>
      </c>
      <c r="K184" s="13">
        <f>Tabela1[[#This Row],[Nov]]+Tabela1[[#This Row],[Nov Corte]]</f>
        <v>100</v>
      </c>
      <c r="L184" s="13">
        <f>IFERROR(VLOOKUP(H184,'Banco de dados ZDA'!A:I,9,0),0)</f>
        <v>0</v>
      </c>
      <c r="M184" s="13">
        <v>0</v>
      </c>
      <c r="N184" s="13">
        <v>200</v>
      </c>
      <c r="O184" s="13">
        <f>IFERROR(VLOOKUP(Tabela1[[#This Row],[Coluna2]],'Banco de dados ZDA'!A:J,10,0),0)</f>
        <v>10</v>
      </c>
      <c r="P184" s="13">
        <v>0</v>
      </c>
      <c r="Q184" s="13">
        <v>150</v>
      </c>
      <c r="R184" s="13">
        <f>AVERAGE(Tabela1[[#This Row],[NOVEMBRO TOTAL]],Tabela1[[#This Row],[DEZEMBRO TOTAL]],Tabela1[[#This Row],[JANEIRO TOTAL]])</f>
        <v>150</v>
      </c>
      <c r="S184" s="14">
        <f>IFERROR(Tabela1[[#This Row],[MÉDIA]]/Tabela1[[#This Row],[META MARÇO FINAL]],"-")</f>
        <v>0.90909090909090906</v>
      </c>
      <c r="T184" s="15">
        <f>Tabela1[[#This Row],[MÉDIA]]+Tabela1[[#This Row],[MÉDIA]]*10%</f>
        <v>165</v>
      </c>
      <c r="U184" s="16">
        <f>VLOOKUP(Tabela1[[#This Row],[CD_ITEM]],'BD PESO UNITÁRIO'!A:F,6,0)</f>
        <v>8.1820000000000004</v>
      </c>
      <c r="V184" s="15">
        <f>Tabela1[[#This Row],[META MARÇO FINAL]]*Tabela1[[#This Row],[PESO UNITÁRIO]]</f>
        <v>1350.03</v>
      </c>
    </row>
    <row r="185" spans="1:22" x14ac:dyDescent="0.3">
      <c r="A185" s="7" t="s">
        <v>26</v>
      </c>
      <c r="B185" s="8" t="s">
        <v>21</v>
      </c>
      <c r="C185" s="8" t="s">
        <v>22</v>
      </c>
      <c r="D185" s="9" t="s">
        <v>51</v>
      </c>
      <c r="E185" s="10" t="s">
        <v>52</v>
      </c>
      <c r="F185" s="11"/>
      <c r="G185" s="12" t="s">
        <v>221</v>
      </c>
      <c r="H185" s="12" t="str">
        <f>CONCATENATE(Tabela1[[#This Row],[ZONA]],Tabela1[[#This Row],[CD_ITEM]])</f>
        <v>G00037021206</v>
      </c>
      <c r="I185" s="13">
        <v>100</v>
      </c>
      <c r="J185" s="13">
        <v>0</v>
      </c>
      <c r="K185" s="13">
        <f>Tabela1[[#This Row],[Nov]]+Tabela1[[#This Row],[Nov Corte]]</f>
        <v>100</v>
      </c>
      <c r="L185" s="13">
        <f>IFERROR(VLOOKUP(H185,'Banco de dados ZDA'!A:I,9,0),0)</f>
        <v>0</v>
      </c>
      <c r="M185" s="13">
        <v>0</v>
      </c>
      <c r="N185" s="13">
        <v>200</v>
      </c>
      <c r="O185" s="13">
        <f>IFERROR(VLOOKUP(Tabela1[[#This Row],[Coluna2]],'Banco de dados ZDA'!A:J,10,0),0)</f>
        <v>0</v>
      </c>
      <c r="P185" s="13">
        <v>0</v>
      </c>
      <c r="Q185" s="13">
        <v>150</v>
      </c>
      <c r="R185" s="13">
        <f>AVERAGE(Tabela1[[#This Row],[NOVEMBRO TOTAL]],Tabela1[[#This Row],[DEZEMBRO TOTAL]],Tabela1[[#This Row],[JANEIRO TOTAL]])</f>
        <v>150</v>
      </c>
      <c r="S185" s="14">
        <f>IFERROR(Tabela1[[#This Row],[MÉDIA]]/Tabela1[[#This Row],[META MARÇO FINAL]],"-")</f>
        <v>0.90909090909090906</v>
      </c>
      <c r="T185" s="15">
        <f>Tabela1[[#This Row],[MÉDIA]]+Tabela1[[#This Row],[MÉDIA]]*10%</f>
        <v>165</v>
      </c>
      <c r="U185" s="16">
        <f>VLOOKUP(Tabela1[[#This Row],[CD_ITEM]],'BD PESO UNITÁRIO'!A:F,6,0)</f>
        <v>1.18</v>
      </c>
      <c r="V185" s="15">
        <f>Tabela1[[#This Row],[META MARÇO FINAL]]*Tabela1[[#This Row],[PESO UNITÁRIO]]</f>
        <v>194.7</v>
      </c>
    </row>
    <row r="186" spans="1:22" x14ac:dyDescent="0.3">
      <c r="A186" s="7" t="s">
        <v>53</v>
      </c>
      <c r="B186" s="8" t="s">
        <v>21</v>
      </c>
      <c r="C186" s="8" t="s">
        <v>22</v>
      </c>
      <c r="D186" s="9" t="s">
        <v>54</v>
      </c>
      <c r="E186" s="10" t="s">
        <v>55</v>
      </c>
      <c r="F186" s="11"/>
      <c r="G186" s="12" t="s">
        <v>221</v>
      </c>
      <c r="H186" s="12" t="str">
        <f>CONCATENATE(Tabela1[[#This Row],[ZONA]],Tabela1[[#This Row],[CD_ITEM]])</f>
        <v>G00037021242</v>
      </c>
      <c r="I186" s="13">
        <v>100</v>
      </c>
      <c r="J186" s="13">
        <v>0</v>
      </c>
      <c r="K186" s="13">
        <f>Tabela1[[#This Row],[Nov]]+Tabela1[[#This Row],[Nov Corte]]</f>
        <v>100</v>
      </c>
      <c r="L186" s="13">
        <f>IFERROR(VLOOKUP(H186,'Banco de dados ZDA'!A:I,9,0),0)</f>
        <v>0</v>
      </c>
      <c r="M186" s="13">
        <v>0</v>
      </c>
      <c r="N186" s="13">
        <v>200</v>
      </c>
      <c r="O186" s="13">
        <f>IFERROR(VLOOKUP(Tabela1[[#This Row],[Coluna2]],'Banco de dados ZDA'!A:J,10,0),0)</f>
        <v>0</v>
      </c>
      <c r="P186" s="13">
        <v>0</v>
      </c>
      <c r="Q186" s="13">
        <v>150</v>
      </c>
      <c r="R186" s="13">
        <f>AVERAGE(Tabela1[[#This Row],[NOVEMBRO TOTAL]],Tabela1[[#This Row],[DEZEMBRO TOTAL]],Tabela1[[#This Row],[JANEIRO TOTAL]])</f>
        <v>150</v>
      </c>
      <c r="S186" s="14">
        <f>IFERROR(Tabela1[[#This Row],[MÉDIA]]/Tabela1[[#This Row],[META MARÇO FINAL]],"-")</f>
        <v>0.90909090909090906</v>
      </c>
      <c r="T186" s="15">
        <f>Tabela1[[#This Row],[MÉDIA]]+Tabela1[[#This Row],[MÉDIA]]*10%</f>
        <v>165</v>
      </c>
      <c r="U186" s="16">
        <f>VLOOKUP(Tabela1[[#This Row],[CD_ITEM]],'BD PESO UNITÁRIO'!A:F,6,0)</f>
        <v>2.855</v>
      </c>
      <c r="V186" s="15">
        <f>Tabela1[[#This Row],[META MARÇO FINAL]]*Tabela1[[#This Row],[PESO UNITÁRIO]]</f>
        <v>471.07499999999999</v>
      </c>
    </row>
    <row r="187" spans="1:22" x14ac:dyDescent="0.3">
      <c r="A187" s="7" t="s">
        <v>56</v>
      </c>
      <c r="B187" s="8" t="s">
        <v>57</v>
      </c>
      <c r="C187" s="8" t="s">
        <v>22</v>
      </c>
      <c r="D187" s="9" t="s">
        <v>58</v>
      </c>
      <c r="E187" s="10" t="s">
        <v>59</v>
      </c>
      <c r="F187" s="11"/>
      <c r="G187" s="12" t="s">
        <v>221</v>
      </c>
      <c r="H187" s="12" t="str">
        <f>CONCATENATE(Tabela1[[#This Row],[ZONA]],Tabela1[[#This Row],[CD_ITEM]])</f>
        <v>G00037021265</v>
      </c>
      <c r="I187" s="13">
        <v>100</v>
      </c>
      <c r="J187" s="13">
        <v>0</v>
      </c>
      <c r="K187" s="13">
        <f>Tabela1[[#This Row],[Nov]]+Tabela1[[#This Row],[Nov Corte]]</f>
        <v>100</v>
      </c>
      <c r="L187" s="13">
        <f>IFERROR(VLOOKUP(H187,'Banco de dados ZDA'!A:I,9,0),0)</f>
        <v>0</v>
      </c>
      <c r="M187" s="13">
        <v>0</v>
      </c>
      <c r="N187" s="13">
        <v>200</v>
      </c>
      <c r="O187" s="13">
        <f>IFERROR(VLOOKUP(Tabela1[[#This Row],[Coluna2]],'Banco de dados ZDA'!A:J,10,0),0)</f>
        <v>0</v>
      </c>
      <c r="P187" s="13">
        <v>0</v>
      </c>
      <c r="Q187" s="13">
        <v>150</v>
      </c>
      <c r="R187" s="13">
        <f>AVERAGE(Tabela1[[#This Row],[NOVEMBRO TOTAL]],Tabela1[[#This Row],[DEZEMBRO TOTAL]],Tabela1[[#This Row],[JANEIRO TOTAL]])</f>
        <v>150</v>
      </c>
      <c r="S187" s="14">
        <f>IFERROR(Tabela1[[#This Row],[MÉDIA]]/Tabela1[[#This Row],[META MARÇO FINAL]],"-")</f>
        <v>0.90909090909090906</v>
      </c>
      <c r="T187" s="15">
        <f>Tabela1[[#This Row],[MÉDIA]]+Tabela1[[#This Row],[MÉDIA]]*10%</f>
        <v>165</v>
      </c>
      <c r="U187" s="16">
        <f>VLOOKUP(Tabela1[[#This Row],[CD_ITEM]],'BD PESO UNITÁRIO'!A:F,6,0)</f>
        <v>4.8540000000000001</v>
      </c>
      <c r="V187" s="15">
        <f>Tabela1[[#This Row],[META MARÇO FINAL]]*Tabela1[[#This Row],[PESO UNITÁRIO]]</f>
        <v>800.91</v>
      </c>
    </row>
    <row r="188" spans="1:22" x14ac:dyDescent="0.3">
      <c r="A188" s="7" t="s">
        <v>56</v>
      </c>
      <c r="B188" s="8" t="s">
        <v>57</v>
      </c>
      <c r="C188" s="8" t="s">
        <v>22</v>
      </c>
      <c r="D188" s="9" t="s">
        <v>60</v>
      </c>
      <c r="E188" s="10" t="s">
        <v>61</v>
      </c>
      <c r="F188" s="11"/>
      <c r="G188" s="12" t="s">
        <v>221</v>
      </c>
      <c r="H188" s="12" t="str">
        <f>CONCATENATE(Tabela1[[#This Row],[ZONA]],Tabela1[[#This Row],[CD_ITEM]])</f>
        <v>G00037021267</v>
      </c>
      <c r="I188" s="13">
        <v>100</v>
      </c>
      <c r="J188" s="13">
        <v>0</v>
      </c>
      <c r="K188" s="13">
        <f>Tabela1[[#This Row],[Nov]]+Tabela1[[#This Row],[Nov Corte]]</f>
        <v>100</v>
      </c>
      <c r="L188" s="13">
        <f>IFERROR(VLOOKUP(H188,'Banco de dados ZDA'!A:I,9,0),0)</f>
        <v>0</v>
      </c>
      <c r="M188" s="13">
        <v>0</v>
      </c>
      <c r="N188" s="13">
        <v>200</v>
      </c>
      <c r="O188" s="13">
        <f>IFERROR(VLOOKUP(Tabela1[[#This Row],[Coluna2]],'Banco de dados ZDA'!A:J,10,0),0)</f>
        <v>0</v>
      </c>
      <c r="P188" s="13">
        <v>0</v>
      </c>
      <c r="Q188" s="13">
        <v>150</v>
      </c>
      <c r="R188" s="13">
        <f>AVERAGE(Tabela1[[#This Row],[NOVEMBRO TOTAL]],Tabela1[[#This Row],[DEZEMBRO TOTAL]],Tabela1[[#This Row],[JANEIRO TOTAL]])</f>
        <v>150</v>
      </c>
      <c r="S188" s="14">
        <f>IFERROR(Tabela1[[#This Row],[MÉDIA]]/Tabela1[[#This Row],[META MARÇO FINAL]],"-")</f>
        <v>0.90909090909090906</v>
      </c>
      <c r="T188" s="15">
        <f>Tabela1[[#This Row],[MÉDIA]]+Tabela1[[#This Row],[MÉDIA]]*10%</f>
        <v>165</v>
      </c>
      <c r="U188" s="16">
        <f>VLOOKUP(Tabela1[[#This Row],[CD_ITEM]],'BD PESO UNITÁRIO'!A:F,6,0)</f>
        <v>4.8540000000000001</v>
      </c>
      <c r="V188" s="15">
        <f>Tabela1[[#This Row],[META MARÇO FINAL]]*Tabela1[[#This Row],[PESO UNITÁRIO]]</f>
        <v>800.91</v>
      </c>
    </row>
    <row r="189" spans="1:22" x14ac:dyDescent="0.3">
      <c r="A189" s="7" t="s">
        <v>38</v>
      </c>
      <c r="B189" s="8" t="s">
        <v>21</v>
      </c>
      <c r="C189" s="8" t="s">
        <v>22</v>
      </c>
      <c r="D189" s="9" t="s">
        <v>62</v>
      </c>
      <c r="E189" s="10" t="s">
        <v>63</v>
      </c>
      <c r="F189" s="11"/>
      <c r="G189" s="12" t="s">
        <v>221</v>
      </c>
      <c r="H189" s="12" t="str">
        <f>CONCATENATE(Tabela1[[#This Row],[ZONA]],Tabela1[[#This Row],[CD_ITEM]])</f>
        <v>G00037021317</v>
      </c>
      <c r="I189" s="13">
        <v>100</v>
      </c>
      <c r="J189" s="13">
        <v>0</v>
      </c>
      <c r="K189" s="13">
        <f>Tabela1[[#This Row],[Nov]]+Tabela1[[#This Row],[Nov Corte]]</f>
        <v>100</v>
      </c>
      <c r="L189" s="13">
        <f>IFERROR(VLOOKUP(H189,'Banco de dados ZDA'!A:I,9,0),0)</f>
        <v>0</v>
      </c>
      <c r="M189" s="13">
        <v>0</v>
      </c>
      <c r="N189" s="13">
        <v>200</v>
      </c>
      <c r="O189" s="13">
        <f>IFERROR(VLOOKUP(Tabela1[[#This Row],[Coluna2]],'Banco de dados ZDA'!A:J,10,0),0)</f>
        <v>0</v>
      </c>
      <c r="P189" s="13">
        <v>0</v>
      </c>
      <c r="Q189" s="13">
        <v>150</v>
      </c>
      <c r="R189" s="13">
        <f>AVERAGE(Tabela1[[#This Row],[NOVEMBRO TOTAL]],Tabela1[[#This Row],[DEZEMBRO TOTAL]],Tabela1[[#This Row],[JANEIRO TOTAL]])</f>
        <v>150</v>
      </c>
      <c r="S189" s="14">
        <f>IFERROR(Tabela1[[#This Row],[MÉDIA]]/Tabela1[[#This Row],[META MARÇO FINAL]],"-")</f>
        <v>0.90909090909090906</v>
      </c>
      <c r="T189" s="15">
        <f>Tabela1[[#This Row],[MÉDIA]]+Tabela1[[#This Row],[MÉDIA]]*10%</f>
        <v>165</v>
      </c>
      <c r="U189" s="16">
        <f>VLOOKUP(Tabela1[[#This Row],[CD_ITEM]],'BD PESO UNITÁRIO'!A:F,6,0)</f>
        <v>2.0310000000000001</v>
      </c>
      <c r="V189" s="15">
        <f>Tabela1[[#This Row],[META MARÇO FINAL]]*Tabela1[[#This Row],[PESO UNITÁRIO]]</f>
        <v>335.11500000000001</v>
      </c>
    </row>
    <row r="190" spans="1:22" x14ac:dyDescent="0.3">
      <c r="A190" s="7" t="s">
        <v>38</v>
      </c>
      <c r="B190" s="8" t="s">
        <v>21</v>
      </c>
      <c r="C190" s="8" t="s">
        <v>22</v>
      </c>
      <c r="D190" s="9" t="s">
        <v>64</v>
      </c>
      <c r="E190" s="10" t="s">
        <v>65</v>
      </c>
      <c r="F190" s="11"/>
      <c r="G190" s="12" t="s">
        <v>221</v>
      </c>
      <c r="H190" s="12" t="str">
        <f>CONCATENATE(Tabela1[[#This Row],[ZONA]],Tabela1[[#This Row],[CD_ITEM]])</f>
        <v>G00037021341</v>
      </c>
      <c r="I190" s="13">
        <v>100</v>
      </c>
      <c r="J190" s="13">
        <v>0</v>
      </c>
      <c r="K190" s="13">
        <f>Tabela1[[#This Row],[Nov]]+Tabela1[[#This Row],[Nov Corte]]</f>
        <v>100</v>
      </c>
      <c r="L190" s="13">
        <f>IFERROR(VLOOKUP(H190,'Banco de dados ZDA'!A:I,9,0),0)</f>
        <v>0</v>
      </c>
      <c r="M190" s="13">
        <v>0</v>
      </c>
      <c r="N190" s="13">
        <v>200</v>
      </c>
      <c r="O190" s="13">
        <f>IFERROR(VLOOKUP(Tabela1[[#This Row],[Coluna2]],'Banco de dados ZDA'!A:J,10,0),0)</f>
        <v>0</v>
      </c>
      <c r="P190" s="13">
        <v>0</v>
      </c>
      <c r="Q190" s="13">
        <v>150</v>
      </c>
      <c r="R190" s="13">
        <f>AVERAGE(Tabela1[[#This Row],[NOVEMBRO TOTAL]],Tabela1[[#This Row],[DEZEMBRO TOTAL]],Tabela1[[#This Row],[JANEIRO TOTAL]])</f>
        <v>150</v>
      </c>
      <c r="S190" s="14">
        <f>IFERROR(Tabela1[[#This Row],[MÉDIA]]/Tabela1[[#This Row],[META MARÇO FINAL]],"-")</f>
        <v>0.90909090909090906</v>
      </c>
      <c r="T190" s="15">
        <f>Tabela1[[#This Row],[MÉDIA]]+Tabela1[[#This Row],[MÉDIA]]*10%</f>
        <v>165</v>
      </c>
      <c r="U190" s="16">
        <f>VLOOKUP(Tabela1[[#This Row],[CD_ITEM]],'BD PESO UNITÁRIO'!A:F,6,0)</f>
        <v>6.798</v>
      </c>
      <c r="V190" s="15">
        <f>Tabela1[[#This Row],[META MARÇO FINAL]]*Tabela1[[#This Row],[PESO UNITÁRIO]]</f>
        <v>1121.67</v>
      </c>
    </row>
    <row r="191" spans="1:22" x14ac:dyDescent="0.3">
      <c r="A191" s="7" t="s">
        <v>66</v>
      </c>
      <c r="B191" s="8" t="s">
        <v>21</v>
      </c>
      <c r="C191" s="8" t="s">
        <v>22</v>
      </c>
      <c r="D191" s="9" t="s">
        <v>67</v>
      </c>
      <c r="E191" s="10" t="s">
        <v>68</v>
      </c>
      <c r="F191" s="11"/>
      <c r="G191" s="12" t="s">
        <v>221</v>
      </c>
      <c r="H191" s="12" t="str">
        <f>CONCATENATE(Tabela1[[#This Row],[ZONA]],Tabela1[[#This Row],[CD_ITEM]])</f>
        <v>G00037021380</v>
      </c>
      <c r="I191" s="13">
        <v>100</v>
      </c>
      <c r="J191" s="13">
        <v>0</v>
      </c>
      <c r="K191" s="13">
        <f>Tabela1[[#This Row],[Nov]]+Tabela1[[#This Row],[Nov Corte]]</f>
        <v>100</v>
      </c>
      <c r="L191" s="13">
        <f>IFERROR(VLOOKUP(H191,'Banco de dados ZDA'!A:I,9,0),0)</f>
        <v>0</v>
      </c>
      <c r="M191" s="13">
        <v>0</v>
      </c>
      <c r="N191" s="13">
        <v>200</v>
      </c>
      <c r="O191" s="13">
        <f>IFERROR(VLOOKUP(Tabela1[[#This Row],[Coluna2]],'Banco de dados ZDA'!A:J,10,0),0)</f>
        <v>10</v>
      </c>
      <c r="P191" s="13">
        <v>0</v>
      </c>
      <c r="Q191" s="13">
        <v>150</v>
      </c>
      <c r="R191" s="13">
        <f>AVERAGE(Tabela1[[#This Row],[NOVEMBRO TOTAL]],Tabela1[[#This Row],[DEZEMBRO TOTAL]],Tabela1[[#This Row],[JANEIRO TOTAL]])</f>
        <v>150</v>
      </c>
      <c r="S191" s="14">
        <f>IFERROR(Tabela1[[#This Row],[MÉDIA]]/Tabela1[[#This Row],[META MARÇO FINAL]],"-")</f>
        <v>0.90909090909090906</v>
      </c>
      <c r="T191" s="15">
        <f>Tabela1[[#This Row],[MÉDIA]]+Tabela1[[#This Row],[MÉDIA]]*10%</f>
        <v>165</v>
      </c>
      <c r="U191" s="16">
        <f>VLOOKUP(Tabela1[[#This Row],[CD_ITEM]],'BD PESO UNITÁRIO'!A:F,6,0)</f>
        <v>1.3420000000000001</v>
      </c>
      <c r="V191" s="15">
        <f>Tabela1[[#This Row],[META MARÇO FINAL]]*Tabela1[[#This Row],[PESO UNITÁRIO]]</f>
        <v>221.43</v>
      </c>
    </row>
    <row r="192" spans="1:22" x14ac:dyDescent="0.3">
      <c r="A192" s="7" t="s">
        <v>66</v>
      </c>
      <c r="B192" s="8" t="s">
        <v>21</v>
      </c>
      <c r="C192" s="8" t="s">
        <v>22</v>
      </c>
      <c r="D192" s="9" t="s">
        <v>69</v>
      </c>
      <c r="E192" s="10" t="s">
        <v>70</v>
      </c>
      <c r="F192" s="11"/>
      <c r="G192" s="12" t="s">
        <v>221</v>
      </c>
      <c r="H192" s="12" t="str">
        <f>CONCATENATE(Tabela1[[#This Row],[ZONA]],Tabela1[[#This Row],[CD_ITEM]])</f>
        <v>G00037021381</v>
      </c>
      <c r="I192" s="13">
        <v>100</v>
      </c>
      <c r="J192" s="13">
        <v>0</v>
      </c>
      <c r="K192" s="13">
        <f>Tabela1[[#This Row],[Nov]]+Tabela1[[#This Row],[Nov Corte]]</f>
        <v>100</v>
      </c>
      <c r="L192" s="13">
        <f>IFERROR(VLOOKUP(H192,'Banco de dados ZDA'!A:I,9,0),0)</f>
        <v>0</v>
      </c>
      <c r="M192" s="13">
        <v>0</v>
      </c>
      <c r="N192" s="13">
        <v>200</v>
      </c>
      <c r="O192" s="13">
        <f>IFERROR(VLOOKUP(Tabela1[[#This Row],[Coluna2]],'Banco de dados ZDA'!A:J,10,0),0)</f>
        <v>0</v>
      </c>
      <c r="P192" s="13">
        <v>0</v>
      </c>
      <c r="Q192" s="13">
        <v>150</v>
      </c>
      <c r="R192" s="13">
        <f>AVERAGE(Tabela1[[#This Row],[NOVEMBRO TOTAL]],Tabela1[[#This Row],[DEZEMBRO TOTAL]],Tabela1[[#This Row],[JANEIRO TOTAL]])</f>
        <v>150</v>
      </c>
      <c r="S192" s="14">
        <f>IFERROR(Tabela1[[#This Row],[MÉDIA]]/Tabela1[[#This Row],[META MARÇO FINAL]],"-")</f>
        <v>0.90909090909090906</v>
      </c>
      <c r="T192" s="15">
        <f>Tabela1[[#This Row],[MÉDIA]]+Tabela1[[#This Row],[MÉDIA]]*10%</f>
        <v>165</v>
      </c>
      <c r="U192" s="16">
        <f>VLOOKUP(Tabela1[[#This Row],[CD_ITEM]],'BD PESO UNITÁRIO'!A:F,6,0)</f>
        <v>8.8480000000000008</v>
      </c>
      <c r="V192" s="15">
        <f>Tabela1[[#This Row],[META MARÇO FINAL]]*Tabela1[[#This Row],[PESO UNITÁRIO]]</f>
        <v>1459.92</v>
      </c>
    </row>
    <row r="193" spans="1:22" x14ac:dyDescent="0.3">
      <c r="A193" s="7" t="s">
        <v>31</v>
      </c>
      <c r="B193" s="8" t="s">
        <v>32</v>
      </c>
      <c r="C193" s="8" t="s">
        <v>22</v>
      </c>
      <c r="D193" s="9" t="s">
        <v>71</v>
      </c>
      <c r="E193" s="10" t="s">
        <v>72</v>
      </c>
      <c r="F193" s="11"/>
      <c r="G193" s="12" t="s">
        <v>221</v>
      </c>
      <c r="H193" s="12" t="str">
        <f>CONCATENATE(Tabela1[[#This Row],[ZONA]],Tabela1[[#This Row],[CD_ITEM]])</f>
        <v>G00037021397</v>
      </c>
      <c r="I193" s="13">
        <v>100</v>
      </c>
      <c r="J193" s="13">
        <v>0</v>
      </c>
      <c r="K193" s="13">
        <f>Tabela1[[#This Row],[Nov]]+Tabela1[[#This Row],[Nov Corte]]</f>
        <v>100</v>
      </c>
      <c r="L193" s="13">
        <f>IFERROR(VLOOKUP(H193,'Banco de dados ZDA'!A:I,9,0),0)</f>
        <v>0</v>
      </c>
      <c r="M193" s="13">
        <v>0</v>
      </c>
      <c r="N193" s="13">
        <v>200</v>
      </c>
      <c r="O193" s="13">
        <f>IFERROR(VLOOKUP(Tabela1[[#This Row],[Coluna2]],'Banco de dados ZDA'!A:J,10,0),0)</f>
        <v>0</v>
      </c>
      <c r="P193" s="13">
        <v>0</v>
      </c>
      <c r="Q193" s="13">
        <v>150</v>
      </c>
      <c r="R193" s="13">
        <f>AVERAGE(Tabela1[[#This Row],[NOVEMBRO TOTAL]],Tabela1[[#This Row],[DEZEMBRO TOTAL]],Tabela1[[#This Row],[JANEIRO TOTAL]])</f>
        <v>150</v>
      </c>
      <c r="S193" s="14">
        <f>IFERROR(Tabela1[[#This Row],[MÉDIA]]/Tabela1[[#This Row],[META MARÇO FINAL]],"-")</f>
        <v>0.90909090909090906</v>
      </c>
      <c r="T193" s="15">
        <f>Tabela1[[#This Row],[MÉDIA]]+Tabela1[[#This Row],[MÉDIA]]*10%</f>
        <v>165</v>
      </c>
      <c r="U193" s="16">
        <f>VLOOKUP(Tabela1[[#This Row],[CD_ITEM]],'BD PESO UNITÁRIO'!A:F,6,0)</f>
        <v>25.18</v>
      </c>
      <c r="V193" s="15">
        <f>Tabela1[[#This Row],[META MARÇO FINAL]]*Tabela1[[#This Row],[PESO UNITÁRIO]]</f>
        <v>4154.7</v>
      </c>
    </row>
    <row r="194" spans="1:22" x14ac:dyDescent="0.3">
      <c r="A194" s="7" t="s">
        <v>31</v>
      </c>
      <c r="B194" s="8" t="s">
        <v>32</v>
      </c>
      <c r="C194" s="8" t="s">
        <v>22</v>
      </c>
      <c r="D194" s="9" t="s">
        <v>73</v>
      </c>
      <c r="E194" s="10" t="s">
        <v>74</v>
      </c>
      <c r="F194" s="11"/>
      <c r="G194" s="12" t="s">
        <v>221</v>
      </c>
      <c r="H194" s="12" t="str">
        <f>CONCATENATE(Tabela1[[#This Row],[ZONA]],Tabela1[[#This Row],[CD_ITEM]])</f>
        <v>G00037021398</v>
      </c>
      <c r="I194" s="13">
        <v>100</v>
      </c>
      <c r="J194" s="13">
        <v>0</v>
      </c>
      <c r="K194" s="13">
        <f>Tabela1[[#This Row],[Nov]]+Tabela1[[#This Row],[Nov Corte]]</f>
        <v>100</v>
      </c>
      <c r="L194" s="13">
        <f>IFERROR(VLOOKUP(H194,'Banco de dados ZDA'!A:I,9,0),0)</f>
        <v>0</v>
      </c>
      <c r="M194" s="13">
        <v>0</v>
      </c>
      <c r="N194" s="13">
        <v>200</v>
      </c>
      <c r="O194" s="13">
        <f>IFERROR(VLOOKUP(Tabela1[[#This Row],[Coluna2]],'Banco de dados ZDA'!A:J,10,0),0)</f>
        <v>0</v>
      </c>
      <c r="P194" s="13">
        <v>0</v>
      </c>
      <c r="Q194" s="13">
        <v>150</v>
      </c>
      <c r="R194" s="13">
        <f>AVERAGE(Tabela1[[#This Row],[NOVEMBRO TOTAL]],Tabela1[[#This Row],[DEZEMBRO TOTAL]],Tabela1[[#This Row],[JANEIRO TOTAL]])</f>
        <v>150</v>
      </c>
      <c r="S194" s="14">
        <f>IFERROR(Tabela1[[#This Row],[MÉDIA]]/Tabela1[[#This Row],[META MARÇO FINAL]],"-")</f>
        <v>0.90909090909090906</v>
      </c>
      <c r="T194" s="15">
        <f>Tabela1[[#This Row],[MÉDIA]]+Tabela1[[#This Row],[MÉDIA]]*10%</f>
        <v>165</v>
      </c>
      <c r="U194" s="16">
        <f>VLOOKUP(Tabela1[[#This Row],[CD_ITEM]],'BD PESO UNITÁRIO'!A:F,6,0)</f>
        <v>25.18</v>
      </c>
      <c r="V194" s="15">
        <f>Tabela1[[#This Row],[META MARÇO FINAL]]*Tabela1[[#This Row],[PESO UNITÁRIO]]</f>
        <v>4154.7</v>
      </c>
    </row>
    <row r="195" spans="1:22" x14ac:dyDescent="0.3">
      <c r="A195" s="7" t="s">
        <v>31</v>
      </c>
      <c r="B195" s="8" t="s">
        <v>32</v>
      </c>
      <c r="C195" s="8" t="s">
        <v>22</v>
      </c>
      <c r="D195" s="9" t="s">
        <v>75</v>
      </c>
      <c r="E195" s="10" t="s">
        <v>76</v>
      </c>
      <c r="F195" s="11"/>
      <c r="G195" s="12" t="s">
        <v>221</v>
      </c>
      <c r="H195" s="12" t="str">
        <f>CONCATENATE(Tabela1[[#This Row],[ZONA]],Tabela1[[#This Row],[CD_ITEM]])</f>
        <v>G00037021399</v>
      </c>
      <c r="I195" s="13">
        <v>100</v>
      </c>
      <c r="J195" s="13">
        <v>0</v>
      </c>
      <c r="K195" s="13">
        <f>Tabela1[[#This Row],[Nov]]+Tabela1[[#This Row],[Nov Corte]]</f>
        <v>100</v>
      </c>
      <c r="L195" s="13">
        <f>IFERROR(VLOOKUP(H195,'Banco de dados ZDA'!A:I,9,0),0)</f>
        <v>0</v>
      </c>
      <c r="M195" s="13">
        <v>0</v>
      </c>
      <c r="N195" s="13">
        <v>200</v>
      </c>
      <c r="O195" s="13">
        <f>IFERROR(VLOOKUP(Tabela1[[#This Row],[Coluna2]],'Banco de dados ZDA'!A:J,10,0),0)</f>
        <v>0</v>
      </c>
      <c r="P195" s="13">
        <v>0</v>
      </c>
      <c r="Q195" s="13">
        <v>150</v>
      </c>
      <c r="R195" s="13">
        <f>AVERAGE(Tabela1[[#This Row],[NOVEMBRO TOTAL]],Tabela1[[#This Row],[DEZEMBRO TOTAL]],Tabela1[[#This Row],[JANEIRO TOTAL]])</f>
        <v>150</v>
      </c>
      <c r="S195" s="14">
        <f>IFERROR(Tabela1[[#This Row],[MÉDIA]]/Tabela1[[#This Row],[META MARÇO FINAL]],"-")</f>
        <v>0.90909090909090906</v>
      </c>
      <c r="T195" s="15">
        <f>Tabela1[[#This Row],[MÉDIA]]+Tabela1[[#This Row],[MÉDIA]]*10%</f>
        <v>165</v>
      </c>
      <c r="U195" s="16">
        <f>VLOOKUP(Tabela1[[#This Row],[CD_ITEM]],'BD PESO UNITÁRIO'!A:F,6,0)</f>
        <v>25.18</v>
      </c>
      <c r="V195" s="15">
        <f>Tabela1[[#This Row],[META MARÇO FINAL]]*Tabela1[[#This Row],[PESO UNITÁRIO]]</f>
        <v>4154.7</v>
      </c>
    </row>
    <row r="196" spans="1:22" x14ac:dyDescent="0.3">
      <c r="A196" s="7" t="s">
        <v>38</v>
      </c>
      <c r="B196" s="8" t="s">
        <v>21</v>
      </c>
      <c r="C196" s="8" t="s">
        <v>22</v>
      </c>
      <c r="D196" s="9" t="s">
        <v>77</v>
      </c>
      <c r="E196" s="10" t="s">
        <v>78</v>
      </c>
      <c r="F196" s="11"/>
      <c r="G196" s="12" t="s">
        <v>221</v>
      </c>
      <c r="H196" s="12" t="str">
        <f>CONCATENATE(Tabela1[[#This Row],[ZONA]],Tabela1[[#This Row],[CD_ITEM]])</f>
        <v>G00037021400</v>
      </c>
      <c r="I196" s="13">
        <v>100</v>
      </c>
      <c r="J196" s="13">
        <v>0</v>
      </c>
      <c r="K196" s="13">
        <f>Tabela1[[#This Row],[Nov]]+Tabela1[[#This Row],[Nov Corte]]</f>
        <v>100</v>
      </c>
      <c r="L196" s="13">
        <f>IFERROR(VLOOKUP(H196,'Banco de dados ZDA'!A:I,9,0),0)</f>
        <v>0</v>
      </c>
      <c r="M196" s="13">
        <v>0</v>
      </c>
      <c r="N196" s="13">
        <v>200</v>
      </c>
      <c r="O196" s="13">
        <f>IFERROR(VLOOKUP(Tabela1[[#This Row],[Coluna2]],'Banco de dados ZDA'!A:J,10,0),0)</f>
        <v>300</v>
      </c>
      <c r="P196" s="13">
        <v>0</v>
      </c>
      <c r="Q196" s="13">
        <v>150</v>
      </c>
      <c r="R196" s="13">
        <f>AVERAGE(Tabela1[[#This Row],[NOVEMBRO TOTAL]],Tabela1[[#This Row],[DEZEMBRO TOTAL]],Tabela1[[#This Row],[JANEIRO TOTAL]])</f>
        <v>150</v>
      </c>
      <c r="S196" s="14">
        <f>IFERROR(Tabela1[[#This Row],[MÉDIA]]/Tabela1[[#This Row],[META MARÇO FINAL]],"-")</f>
        <v>0.90909090909090906</v>
      </c>
      <c r="T196" s="15">
        <f>Tabela1[[#This Row],[MÉDIA]]+Tabela1[[#This Row],[MÉDIA]]*10%</f>
        <v>165</v>
      </c>
      <c r="U196" s="16">
        <f>VLOOKUP(Tabela1[[#This Row],[CD_ITEM]],'BD PESO UNITÁRIO'!A:F,6,0)</f>
        <v>6.7859999999999996</v>
      </c>
      <c r="V196" s="15">
        <f>Tabela1[[#This Row],[META MARÇO FINAL]]*Tabela1[[#This Row],[PESO UNITÁRIO]]</f>
        <v>1119.6899999999998</v>
      </c>
    </row>
    <row r="197" spans="1:22" x14ac:dyDescent="0.3">
      <c r="A197" s="7" t="s">
        <v>26</v>
      </c>
      <c r="B197" s="8" t="s">
        <v>21</v>
      </c>
      <c r="C197" s="8" t="s">
        <v>22</v>
      </c>
      <c r="D197" s="9" t="s">
        <v>79</v>
      </c>
      <c r="E197" s="10" t="s">
        <v>80</v>
      </c>
      <c r="F197" s="11"/>
      <c r="G197" s="12" t="s">
        <v>221</v>
      </c>
      <c r="H197" s="12" t="str">
        <f>CONCATENATE(Tabela1[[#This Row],[ZONA]],Tabela1[[#This Row],[CD_ITEM]])</f>
        <v>G00037021432</v>
      </c>
      <c r="I197" s="13">
        <v>100</v>
      </c>
      <c r="J197" s="13">
        <v>0</v>
      </c>
      <c r="K197" s="13">
        <f>Tabela1[[#This Row],[Nov]]+Tabela1[[#This Row],[Nov Corte]]</f>
        <v>100</v>
      </c>
      <c r="L197" s="13">
        <f>IFERROR(VLOOKUP(H197,'Banco de dados ZDA'!A:I,9,0),0)</f>
        <v>0</v>
      </c>
      <c r="M197" s="13">
        <v>0</v>
      </c>
      <c r="N197" s="13">
        <v>200</v>
      </c>
      <c r="O197" s="13">
        <f>IFERROR(VLOOKUP(Tabela1[[#This Row],[Coluna2]],'Banco de dados ZDA'!A:J,10,0),0)</f>
        <v>0</v>
      </c>
      <c r="P197" s="13">
        <v>0</v>
      </c>
      <c r="Q197" s="13">
        <v>150</v>
      </c>
      <c r="R197" s="13">
        <f>AVERAGE(Tabela1[[#This Row],[NOVEMBRO TOTAL]],Tabela1[[#This Row],[DEZEMBRO TOTAL]],Tabela1[[#This Row],[JANEIRO TOTAL]])</f>
        <v>150</v>
      </c>
      <c r="S197" s="14">
        <f>IFERROR(Tabela1[[#This Row],[MÉDIA]]/Tabela1[[#This Row],[META MARÇO FINAL]],"-")</f>
        <v>0.90909090909090906</v>
      </c>
      <c r="T197" s="15">
        <f>Tabela1[[#This Row],[MÉDIA]]+Tabela1[[#This Row],[MÉDIA]]*10%</f>
        <v>165</v>
      </c>
      <c r="U197" s="16">
        <f>VLOOKUP(Tabela1[[#This Row],[CD_ITEM]],'BD PESO UNITÁRIO'!A:F,6,0)</f>
        <v>4.734</v>
      </c>
      <c r="V197" s="15">
        <f>Tabela1[[#This Row],[META MARÇO FINAL]]*Tabela1[[#This Row],[PESO UNITÁRIO]]</f>
        <v>781.11</v>
      </c>
    </row>
    <row r="198" spans="1:22" x14ac:dyDescent="0.3">
      <c r="A198" s="7" t="s">
        <v>20</v>
      </c>
      <c r="B198" s="8" t="s">
        <v>21</v>
      </c>
      <c r="C198" s="8" t="s">
        <v>22</v>
      </c>
      <c r="D198" s="9" t="s">
        <v>81</v>
      </c>
      <c r="E198" s="10" t="s">
        <v>82</v>
      </c>
      <c r="F198" s="11"/>
      <c r="G198" s="12" t="s">
        <v>221</v>
      </c>
      <c r="H198" s="12" t="str">
        <f>CONCATENATE(Tabela1[[#This Row],[ZONA]],Tabela1[[#This Row],[CD_ITEM]])</f>
        <v>G00037021433</v>
      </c>
      <c r="I198" s="13">
        <v>100</v>
      </c>
      <c r="J198" s="13">
        <v>0</v>
      </c>
      <c r="K198" s="13">
        <f>Tabela1[[#This Row],[Nov]]+Tabela1[[#This Row],[Nov Corte]]</f>
        <v>100</v>
      </c>
      <c r="L198" s="13">
        <f>IFERROR(VLOOKUP(H198,'Banco de dados ZDA'!A:I,9,0),0)</f>
        <v>0</v>
      </c>
      <c r="M198" s="13">
        <v>0</v>
      </c>
      <c r="N198" s="13">
        <v>200</v>
      </c>
      <c r="O198" s="13">
        <f>IFERROR(VLOOKUP(Tabela1[[#This Row],[Coluna2]],'Banco de dados ZDA'!A:J,10,0),0)</f>
        <v>0</v>
      </c>
      <c r="P198" s="13">
        <v>0</v>
      </c>
      <c r="Q198" s="13">
        <v>150</v>
      </c>
      <c r="R198" s="13">
        <f>AVERAGE(Tabela1[[#This Row],[NOVEMBRO TOTAL]],Tabela1[[#This Row],[DEZEMBRO TOTAL]],Tabela1[[#This Row],[JANEIRO TOTAL]])</f>
        <v>150</v>
      </c>
      <c r="S198" s="14">
        <f>IFERROR(Tabela1[[#This Row],[MÉDIA]]/Tabela1[[#This Row],[META MARÇO FINAL]],"-")</f>
        <v>0.90909090909090906</v>
      </c>
      <c r="T198" s="15">
        <f>Tabela1[[#This Row],[MÉDIA]]+Tabela1[[#This Row],[MÉDIA]]*10%</f>
        <v>165</v>
      </c>
      <c r="U198" s="16">
        <f>VLOOKUP(Tabela1[[#This Row],[CD_ITEM]],'BD PESO UNITÁRIO'!A:F,6,0)</f>
        <v>3.694</v>
      </c>
      <c r="V198" s="15">
        <f>Tabela1[[#This Row],[META MARÇO FINAL]]*Tabela1[[#This Row],[PESO UNITÁRIO]]</f>
        <v>609.51</v>
      </c>
    </row>
    <row r="199" spans="1:22" x14ac:dyDescent="0.3">
      <c r="A199" s="7" t="s">
        <v>26</v>
      </c>
      <c r="B199" s="8" t="s">
        <v>21</v>
      </c>
      <c r="C199" s="8" t="s">
        <v>22</v>
      </c>
      <c r="D199" s="9" t="s">
        <v>83</v>
      </c>
      <c r="E199" s="10" t="s">
        <v>84</v>
      </c>
      <c r="F199" s="11"/>
      <c r="G199" s="12" t="s">
        <v>221</v>
      </c>
      <c r="H199" s="12" t="str">
        <f>CONCATENATE(Tabela1[[#This Row],[ZONA]],Tabela1[[#This Row],[CD_ITEM]])</f>
        <v>G00037021443</v>
      </c>
      <c r="I199" s="13">
        <v>100</v>
      </c>
      <c r="J199" s="13">
        <v>0</v>
      </c>
      <c r="K199" s="13">
        <f>Tabela1[[#This Row],[Nov]]+Tabela1[[#This Row],[Nov Corte]]</f>
        <v>100</v>
      </c>
      <c r="L199" s="13">
        <f>IFERROR(VLOOKUP(H199,'Banco de dados ZDA'!A:I,9,0),0)</f>
        <v>0</v>
      </c>
      <c r="M199" s="13">
        <v>0</v>
      </c>
      <c r="N199" s="13">
        <v>200</v>
      </c>
      <c r="O199" s="13">
        <f>IFERROR(VLOOKUP(Tabela1[[#This Row],[Coluna2]],'Banco de dados ZDA'!A:J,10,0),0)</f>
        <v>0</v>
      </c>
      <c r="P199" s="13">
        <v>0</v>
      </c>
      <c r="Q199" s="13">
        <v>150</v>
      </c>
      <c r="R199" s="13">
        <f>AVERAGE(Tabela1[[#This Row],[NOVEMBRO TOTAL]],Tabela1[[#This Row],[DEZEMBRO TOTAL]],Tabela1[[#This Row],[JANEIRO TOTAL]])</f>
        <v>150</v>
      </c>
      <c r="S199" s="14">
        <f>IFERROR(Tabela1[[#This Row],[MÉDIA]]/Tabela1[[#This Row],[META MARÇO FINAL]],"-")</f>
        <v>0.90909090909090906</v>
      </c>
      <c r="T199" s="15">
        <f>Tabela1[[#This Row],[MÉDIA]]+Tabela1[[#This Row],[MÉDIA]]*10%</f>
        <v>165</v>
      </c>
      <c r="U199" s="16">
        <f>VLOOKUP(Tabela1[[#This Row],[CD_ITEM]],'BD PESO UNITÁRIO'!A:F,6,0)</f>
        <v>4.734</v>
      </c>
      <c r="V199" s="15">
        <f>Tabela1[[#This Row],[META MARÇO FINAL]]*Tabela1[[#This Row],[PESO UNITÁRIO]]</f>
        <v>781.11</v>
      </c>
    </row>
    <row r="200" spans="1:22" x14ac:dyDescent="0.3">
      <c r="A200" s="7" t="s">
        <v>56</v>
      </c>
      <c r="B200" s="8" t="s">
        <v>57</v>
      </c>
      <c r="C200" s="8" t="s">
        <v>22</v>
      </c>
      <c r="D200" s="9" t="s">
        <v>85</v>
      </c>
      <c r="E200" s="10" t="s">
        <v>86</v>
      </c>
      <c r="F200" s="11"/>
      <c r="G200" s="12" t="s">
        <v>221</v>
      </c>
      <c r="H200" s="12" t="str">
        <f>CONCATENATE(Tabela1[[#This Row],[ZONA]],Tabela1[[#This Row],[CD_ITEM]])</f>
        <v>G00037021499</v>
      </c>
      <c r="I200" s="13">
        <v>100</v>
      </c>
      <c r="J200" s="13">
        <v>0</v>
      </c>
      <c r="K200" s="13">
        <f>Tabela1[[#This Row],[Nov]]+Tabela1[[#This Row],[Nov Corte]]</f>
        <v>100</v>
      </c>
      <c r="L200" s="13">
        <f>IFERROR(VLOOKUP(H200,'Banco de dados ZDA'!A:I,9,0),0)</f>
        <v>0</v>
      </c>
      <c r="M200" s="13">
        <v>0</v>
      </c>
      <c r="N200" s="13">
        <v>200</v>
      </c>
      <c r="O200" s="13">
        <f>IFERROR(VLOOKUP(Tabela1[[#This Row],[Coluna2]],'Banco de dados ZDA'!A:J,10,0),0)</f>
        <v>0</v>
      </c>
      <c r="P200" s="13">
        <v>0</v>
      </c>
      <c r="Q200" s="13">
        <v>150</v>
      </c>
      <c r="R200" s="13">
        <f>AVERAGE(Tabela1[[#This Row],[NOVEMBRO TOTAL]],Tabela1[[#This Row],[DEZEMBRO TOTAL]],Tabela1[[#This Row],[JANEIRO TOTAL]])</f>
        <v>150</v>
      </c>
      <c r="S200" s="14">
        <f>IFERROR(Tabela1[[#This Row],[MÉDIA]]/Tabela1[[#This Row],[META MARÇO FINAL]],"-")</f>
        <v>0.90909090909090906</v>
      </c>
      <c r="T200" s="15">
        <f>Tabela1[[#This Row],[MÉDIA]]+Tabela1[[#This Row],[MÉDIA]]*10%</f>
        <v>165</v>
      </c>
      <c r="U200" s="16">
        <f>VLOOKUP(Tabela1[[#This Row],[CD_ITEM]],'BD PESO UNITÁRIO'!A:F,6,0)</f>
        <v>6</v>
      </c>
      <c r="V200" s="15">
        <f>Tabela1[[#This Row],[META MARÇO FINAL]]*Tabela1[[#This Row],[PESO UNITÁRIO]]</f>
        <v>990</v>
      </c>
    </row>
    <row r="201" spans="1:22" x14ac:dyDescent="0.3">
      <c r="A201" s="7" t="s">
        <v>56</v>
      </c>
      <c r="B201" s="8" t="s">
        <v>57</v>
      </c>
      <c r="C201" s="8" t="s">
        <v>22</v>
      </c>
      <c r="D201" s="9" t="s">
        <v>87</v>
      </c>
      <c r="E201" s="10" t="s">
        <v>88</v>
      </c>
      <c r="F201" s="11"/>
      <c r="G201" s="12" t="s">
        <v>219</v>
      </c>
      <c r="H201" s="12" t="str">
        <f>CONCATENATE(Tabela1[[#This Row],[ZONA]],Tabela1[[#This Row],[CD_ITEM]])</f>
        <v>G00034021500</v>
      </c>
      <c r="I201" s="13">
        <f>IFERROR(VLOOKUP(Tabela1[[#This Row],[Coluna2]],'Banco de dados ZDA'!A:E,5,0),0)</f>
        <v>4</v>
      </c>
      <c r="J201" s="13">
        <v>0</v>
      </c>
      <c r="K201" s="13">
        <f>Tabela1[[#This Row],[Nov]]+Tabela1[[#This Row],[Nov Corte]]</f>
        <v>4</v>
      </c>
      <c r="L201" s="13">
        <f>IFERROR(VLOOKUP(H201,'Banco de dados ZDA'!A:I,9,0),0)</f>
        <v>4</v>
      </c>
      <c r="M201" s="13">
        <v>0</v>
      </c>
      <c r="N201" s="13">
        <f>Tabela1[[#This Row],[Dez]]+Tabela1[[#This Row],[Dez Corte]]</f>
        <v>4</v>
      </c>
      <c r="O201" s="13">
        <f>IFERROR(VLOOKUP(Tabela1[[#This Row],[Coluna2]],'Banco de dados ZDA'!A:J,10,0),0)</f>
        <v>4</v>
      </c>
      <c r="P201" s="13">
        <v>0</v>
      </c>
      <c r="Q201" s="13">
        <f>Tabela1[[#This Row],[Jan]]+Tabela1[[#This Row],[Jan Corte]]</f>
        <v>4</v>
      </c>
      <c r="R201" s="13">
        <f>AVERAGE(Tabela1[[#This Row],[NOVEMBRO TOTAL]],Tabela1[[#This Row],[DEZEMBRO TOTAL]],Tabela1[[#This Row],[JANEIRO TOTAL]])</f>
        <v>4</v>
      </c>
      <c r="S201" s="14">
        <f>IFERROR(Tabela1[[#This Row],[MÉDIA]]/Tabela1[[#This Row],[META MARÇO FINAL]],"-")</f>
        <v>0.90909090909090906</v>
      </c>
      <c r="T201" s="15">
        <f>Tabela1[[#This Row],[MÉDIA]]+Tabela1[[#This Row],[MÉDIA]]*10%</f>
        <v>4.4000000000000004</v>
      </c>
      <c r="U201" s="16">
        <f>VLOOKUP(Tabela1[[#This Row],[CD_ITEM]],'BD PESO UNITÁRIO'!A:F,6,0)</f>
        <v>6</v>
      </c>
      <c r="V201" s="15">
        <f>Tabela1[[#This Row],[META MARÇO FINAL]]*Tabela1[[#This Row],[PESO UNITÁRIO]]</f>
        <v>26.400000000000002</v>
      </c>
    </row>
    <row r="202" spans="1:22" x14ac:dyDescent="0.3">
      <c r="A202" s="7" t="s">
        <v>56</v>
      </c>
      <c r="B202" s="8" t="s">
        <v>57</v>
      </c>
      <c r="C202" s="8" t="s">
        <v>22</v>
      </c>
      <c r="D202" s="9" t="s">
        <v>89</v>
      </c>
      <c r="E202" s="10" t="s">
        <v>90</v>
      </c>
      <c r="F202" s="11"/>
      <c r="G202" s="12" t="s">
        <v>219</v>
      </c>
      <c r="H202" s="12" t="str">
        <f>CONCATENATE(Tabela1[[#This Row],[ZONA]],Tabela1[[#This Row],[CD_ITEM]])</f>
        <v>G00034021501</v>
      </c>
      <c r="I202" s="13">
        <f>IFERROR(VLOOKUP(Tabela1[[#This Row],[Coluna2]],'Banco de dados ZDA'!A:E,5,0),0)</f>
        <v>4</v>
      </c>
      <c r="J202" s="13">
        <v>0</v>
      </c>
      <c r="K202" s="13">
        <f>Tabela1[[#This Row],[Nov]]+Tabela1[[#This Row],[Nov Corte]]</f>
        <v>4</v>
      </c>
      <c r="L202" s="13">
        <f>IFERROR(VLOOKUP(H202,'Banco de dados ZDA'!A:I,9,0),0)</f>
        <v>5</v>
      </c>
      <c r="M202" s="13">
        <v>0</v>
      </c>
      <c r="N202" s="13">
        <f>Tabela1[[#This Row],[Dez]]+Tabela1[[#This Row],[Dez Corte]]</f>
        <v>5</v>
      </c>
      <c r="O202" s="13">
        <f>IFERROR(VLOOKUP(Tabela1[[#This Row],[Coluna2]],'Banco de dados ZDA'!A:J,10,0),0)</f>
        <v>4</v>
      </c>
      <c r="P202" s="13">
        <v>0</v>
      </c>
      <c r="Q202" s="13">
        <f>Tabela1[[#This Row],[Jan]]+Tabela1[[#This Row],[Jan Corte]]</f>
        <v>4</v>
      </c>
      <c r="R202" s="13">
        <f>AVERAGE(Tabela1[[#This Row],[NOVEMBRO TOTAL]],Tabela1[[#This Row],[DEZEMBRO TOTAL]],Tabela1[[#This Row],[JANEIRO TOTAL]])</f>
        <v>4.333333333333333</v>
      </c>
      <c r="S202" s="14">
        <f>IFERROR(Tabela1[[#This Row],[MÉDIA]]/Tabela1[[#This Row],[META MARÇO FINAL]],"-")</f>
        <v>0.90909090909090906</v>
      </c>
      <c r="T202" s="15">
        <f>Tabela1[[#This Row],[MÉDIA]]+Tabela1[[#This Row],[MÉDIA]]*10%</f>
        <v>4.7666666666666666</v>
      </c>
      <c r="U202" s="16">
        <f>VLOOKUP(Tabela1[[#This Row],[CD_ITEM]],'BD PESO UNITÁRIO'!A:F,6,0)</f>
        <v>6</v>
      </c>
      <c r="V202" s="15">
        <f>Tabela1[[#This Row],[META MARÇO FINAL]]*Tabela1[[#This Row],[PESO UNITÁRIO]]</f>
        <v>28.6</v>
      </c>
    </row>
    <row r="203" spans="1:22" x14ac:dyDescent="0.3">
      <c r="A203" s="7" t="s">
        <v>38</v>
      </c>
      <c r="B203" s="8" t="s">
        <v>21</v>
      </c>
      <c r="C203" s="8" t="s">
        <v>22</v>
      </c>
      <c r="D203" s="9" t="s">
        <v>91</v>
      </c>
      <c r="E203" s="10" t="s">
        <v>92</v>
      </c>
      <c r="F203" s="11"/>
      <c r="G203" s="12" t="s">
        <v>219</v>
      </c>
      <c r="H203" s="12" t="str">
        <f>CONCATENATE(Tabela1[[#This Row],[ZONA]],Tabela1[[#This Row],[CD_ITEM]])</f>
        <v>G00034021502</v>
      </c>
      <c r="I203" s="13">
        <f>IFERROR(VLOOKUP(Tabela1[[#This Row],[Coluna2]],'Banco de dados ZDA'!A:E,5,0),0)</f>
        <v>14</v>
      </c>
      <c r="J203" s="13">
        <v>0</v>
      </c>
      <c r="K203" s="13">
        <f>Tabela1[[#This Row],[Nov]]+Tabela1[[#This Row],[Nov Corte]]</f>
        <v>14</v>
      </c>
      <c r="L203" s="13">
        <f>IFERROR(VLOOKUP(H203,'Banco de dados ZDA'!A:I,9,0),0)</f>
        <v>0</v>
      </c>
      <c r="M203" s="13">
        <v>0</v>
      </c>
      <c r="N203" s="13">
        <v>50</v>
      </c>
      <c r="O203" s="13">
        <f>IFERROR(VLOOKUP(Tabela1[[#This Row],[Coluna2]],'Banco de dados ZDA'!A:J,10,0),0)</f>
        <v>20</v>
      </c>
      <c r="P203" s="13">
        <v>0</v>
      </c>
      <c r="Q203" s="13">
        <f>Tabela1[[#This Row],[Jan]]+Tabela1[[#This Row],[Jan Corte]]</f>
        <v>20</v>
      </c>
      <c r="R203" s="13">
        <f>AVERAGE(Tabela1[[#This Row],[NOVEMBRO TOTAL]],Tabela1[[#This Row],[DEZEMBRO TOTAL]],Tabela1[[#This Row],[JANEIRO TOTAL]])</f>
        <v>28</v>
      </c>
      <c r="S203" s="14">
        <f>IFERROR(Tabela1[[#This Row],[MÉDIA]]/Tabela1[[#This Row],[META MARÇO FINAL]],"-")</f>
        <v>0.90909090909090906</v>
      </c>
      <c r="T203" s="15">
        <f>Tabela1[[#This Row],[MÉDIA]]+Tabela1[[#This Row],[MÉDIA]]*10%</f>
        <v>30.8</v>
      </c>
      <c r="U203" s="16">
        <f>VLOOKUP(Tabela1[[#This Row],[CD_ITEM]],'BD PESO UNITÁRIO'!A:F,6,0)</f>
        <v>1.105</v>
      </c>
      <c r="V203" s="15">
        <f>Tabela1[[#This Row],[META MARÇO FINAL]]*Tabela1[[#This Row],[PESO UNITÁRIO]]</f>
        <v>34.033999999999999</v>
      </c>
    </row>
    <row r="204" spans="1:22" x14ac:dyDescent="0.3">
      <c r="A204" s="7" t="s">
        <v>38</v>
      </c>
      <c r="B204" s="8" t="s">
        <v>21</v>
      </c>
      <c r="C204" s="8" t="s">
        <v>22</v>
      </c>
      <c r="D204" s="9" t="s">
        <v>93</v>
      </c>
      <c r="E204" s="10" t="s">
        <v>94</v>
      </c>
      <c r="F204" s="11"/>
      <c r="G204" s="12" t="s">
        <v>219</v>
      </c>
      <c r="H204" s="12" t="str">
        <f>CONCATENATE(Tabela1[[#This Row],[ZONA]],Tabela1[[#This Row],[CD_ITEM]])</f>
        <v>G00034021506</v>
      </c>
      <c r="I204" s="13">
        <f>IFERROR(VLOOKUP(Tabela1[[#This Row],[Coluna2]],'Banco de dados ZDA'!A:E,5,0),0)</f>
        <v>1</v>
      </c>
      <c r="J204" s="13">
        <v>0</v>
      </c>
      <c r="K204" s="13">
        <f>Tabela1[[#This Row],[Nov]]+Tabela1[[#This Row],[Nov Corte]]</f>
        <v>1</v>
      </c>
      <c r="L204" s="13">
        <f>IFERROR(VLOOKUP(H204,'Banco de dados ZDA'!A:I,9,0),0)</f>
        <v>11</v>
      </c>
      <c r="M204" s="13">
        <v>0</v>
      </c>
      <c r="N204" s="13">
        <f>Tabela1[[#This Row],[Dez]]+Tabela1[[#This Row],[Dez Corte]]</f>
        <v>11</v>
      </c>
      <c r="O204" s="13">
        <f>IFERROR(VLOOKUP(Tabela1[[#This Row],[Coluna2]],'Banco de dados ZDA'!A:J,10,0),0)</f>
        <v>3</v>
      </c>
      <c r="P204" s="13">
        <v>0</v>
      </c>
      <c r="Q204" s="13">
        <f>Tabela1[[#This Row],[Jan]]+Tabela1[[#This Row],[Jan Corte]]</f>
        <v>3</v>
      </c>
      <c r="R204" s="13">
        <f>AVERAGE(Tabela1[[#This Row],[NOVEMBRO TOTAL]],Tabela1[[#This Row],[DEZEMBRO TOTAL]],Tabela1[[#This Row],[JANEIRO TOTAL]])</f>
        <v>5</v>
      </c>
      <c r="S204" s="14">
        <f>IFERROR(Tabela1[[#This Row],[MÉDIA]]/Tabela1[[#This Row],[META MARÇO FINAL]],"-")</f>
        <v>0.90909090909090906</v>
      </c>
      <c r="T204" s="15">
        <f>Tabela1[[#This Row],[MÉDIA]]+Tabela1[[#This Row],[MÉDIA]]*10%</f>
        <v>5.5</v>
      </c>
      <c r="U204" s="16">
        <f>VLOOKUP(Tabela1[[#This Row],[CD_ITEM]],'BD PESO UNITÁRIO'!A:F,6,0)</f>
        <v>2.2949999999999999</v>
      </c>
      <c r="V204" s="15">
        <f>Tabela1[[#This Row],[META MARÇO FINAL]]*Tabela1[[#This Row],[PESO UNITÁRIO]]</f>
        <v>12.622499999999999</v>
      </c>
    </row>
    <row r="205" spans="1:22" x14ac:dyDescent="0.3">
      <c r="A205" s="7" t="s">
        <v>95</v>
      </c>
      <c r="B205" s="8" t="s">
        <v>32</v>
      </c>
      <c r="C205" s="8" t="s">
        <v>96</v>
      </c>
      <c r="D205" s="9" t="s">
        <v>97</v>
      </c>
      <c r="E205" s="10" t="s">
        <v>98</v>
      </c>
      <c r="F205" s="11"/>
      <c r="G205" s="12" t="s">
        <v>219</v>
      </c>
      <c r="H205" s="12" t="str">
        <f>CONCATENATE(Tabela1[[#This Row],[ZONA]],Tabela1[[#This Row],[CD_ITEM]])</f>
        <v>G00034021538</v>
      </c>
      <c r="I205" s="13">
        <v>100</v>
      </c>
      <c r="J205" s="13">
        <v>0</v>
      </c>
      <c r="K205" s="13">
        <f>Tabela1[[#This Row],[Nov]]+Tabela1[[#This Row],[Nov Corte]]</f>
        <v>100</v>
      </c>
      <c r="L205" s="13">
        <f>IFERROR(VLOOKUP(H205,'Banco de dados ZDA'!A:I,9,0),0)</f>
        <v>0</v>
      </c>
      <c r="M205" s="13">
        <v>0</v>
      </c>
      <c r="N205" s="13">
        <v>200</v>
      </c>
      <c r="O205" s="13">
        <f>IFERROR(VLOOKUP(Tabela1[[#This Row],[Coluna2]],'Banco de dados ZDA'!A:J,10,0),0)</f>
        <v>0</v>
      </c>
      <c r="P205" s="13">
        <v>0</v>
      </c>
      <c r="Q205" s="13">
        <v>150</v>
      </c>
      <c r="R205" s="13">
        <f>AVERAGE(Tabela1[[#This Row],[NOVEMBRO TOTAL]],Tabela1[[#This Row],[DEZEMBRO TOTAL]],Tabela1[[#This Row],[JANEIRO TOTAL]])</f>
        <v>150</v>
      </c>
      <c r="S205" s="14">
        <f>IFERROR(Tabela1[[#This Row],[MÉDIA]]/Tabela1[[#This Row],[META MARÇO FINAL]],"-")</f>
        <v>0.90909090909090906</v>
      </c>
      <c r="T205" s="15">
        <f>Tabela1[[#This Row],[MÉDIA]]+Tabela1[[#This Row],[MÉDIA]]*10%</f>
        <v>165</v>
      </c>
      <c r="U205" s="16">
        <f>VLOOKUP(Tabela1[[#This Row],[CD_ITEM]],'BD PESO UNITÁRIO'!A:F,6,0)</f>
        <v>25.18</v>
      </c>
      <c r="V205" s="15">
        <f>Tabela1[[#This Row],[META MARÇO FINAL]]*Tabela1[[#This Row],[PESO UNITÁRIO]]</f>
        <v>4154.7</v>
      </c>
    </row>
    <row r="206" spans="1:22" x14ac:dyDescent="0.3">
      <c r="A206" s="7" t="s">
        <v>31</v>
      </c>
      <c r="B206" s="8" t="s">
        <v>32</v>
      </c>
      <c r="C206" s="8" t="s">
        <v>22</v>
      </c>
      <c r="D206" s="9" t="s">
        <v>99</v>
      </c>
      <c r="E206" s="10" t="s">
        <v>100</v>
      </c>
      <c r="F206" s="11"/>
      <c r="G206" s="12" t="s">
        <v>219</v>
      </c>
      <c r="H206" s="12" t="str">
        <f>CONCATENATE(Tabela1[[#This Row],[ZONA]],Tabela1[[#This Row],[CD_ITEM]])</f>
        <v>G00034021539</v>
      </c>
      <c r="I206" s="13">
        <v>100</v>
      </c>
      <c r="J206" s="13">
        <v>0</v>
      </c>
      <c r="K206" s="13">
        <f>Tabela1[[#This Row],[Nov]]+Tabela1[[#This Row],[Nov Corte]]</f>
        <v>100</v>
      </c>
      <c r="L206" s="13">
        <f>IFERROR(VLOOKUP(H206,'Banco de dados ZDA'!A:I,9,0),0)</f>
        <v>0</v>
      </c>
      <c r="M206" s="13">
        <v>0</v>
      </c>
      <c r="N206" s="13">
        <v>200</v>
      </c>
      <c r="O206" s="13">
        <f>IFERROR(VLOOKUP(Tabela1[[#This Row],[Coluna2]],'Banco de dados ZDA'!A:J,10,0),0)</f>
        <v>0</v>
      </c>
      <c r="P206" s="13">
        <v>0</v>
      </c>
      <c r="Q206" s="13">
        <v>150</v>
      </c>
      <c r="R206" s="13">
        <f>AVERAGE(Tabela1[[#This Row],[NOVEMBRO TOTAL]],Tabela1[[#This Row],[DEZEMBRO TOTAL]],Tabela1[[#This Row],[JANEIRO TOTAL]])</f>
        <v>150</v>
      </c>
      <c r="S206" s="14">
        <f>IFERROR(Tabela1[[#This Row],[MÉDIA]]/Tabela1[[#This Row],[META MARÇO FINAL]],"-")</f>
        <v>0.90909090909090906</v>
      </c>
      <c r="T206" s="15">
        <f>Tabela1[[#This Row],[MÉDIA]]+Tabela1[[#This Row],[MÉDIA]]*10%</f>
        <v>165</v>
      </c>
      <c r="U206" s="16">
        <f>VLOOKUP(Tabela1[[#This Row],[CD_ITEM]],'BD PESO UNITÁRIO'!A:F,6,0)</f>
        <v>25.18</v>
      </c>
      <c r="V206" s="15">
        <f>Tabela1[[#This Row],[META MARÇO FINAL]]*Tabela1[[#This Row],[PESO UNITÁRIO]]</f>
        <v>4154.7</v>
      </c>
    </row>
    <row r="207" spans="1:22" x14ac:dyDescent="0.3">
      <c r="A207" s="7" t="s">
        <v>101</v>
      </c>
      <c r="B207" s="8" t="s">
        <v>32</v>
      </c>
      <c r="C207" s="8" t="s">
        <v>22</v>
      </c>
      <c r="D207" s="9" t="s">
        <v>102</v>
      </c>
      <c r="E207" s="10" t="s">
        <v>103</v>
      </c>
      <c r="F207" s="11"/>
      <c r="G207" s="12" t="s">
        <v>219</v>
      </c>
      <c r="H207" s="12" t="str">
        <f>CONCATENATE(Tabela1[[#This Row],[ZONA]],Tabela1[[#This Row],[CD_ITEM]])</f>
        <v>G00034021542</v>
      </c>
      <c r="I207" s="13">
        <f>IFERROR(VLOOKUP(Tabela1[[#This Row],[Coluna2]],'Banco de dados ZDA'!A:E,5,0),0)</f>
        <v>10</v>
      </c>
      <c r="J207" s="13">
        <v>0</v>
      </c>
      <c r="K207" s="13">
        <f>Tabela1[[#This Row],[Nov]]+Tabela1[[#This Row],[Nov Corte]]</f>
        <v>10</v>
      </c>
      <c r="L207" s="13">
        <f>IFERROR(VLOOKUP(H207,'Banco de dados ZDA'!A:I,9,0),0)</f>
        <v>0</v>
      </c>
      <c r="M207" s="13">
        <v>0</v>
      </c>
      <c r="N207" s="13">
        <v>50</v>
      </c>
      <c r="O207" s="13">
        <f>IFERROR(VLOOKUP(Tabela1[[#This Row],[Coluna2]],'Banco de dados ZDA'!A:J,10,0),0)</f>
        <v>6</v>
      </c>
      <c r="P207" s="13">
        <v>0</v>
      </c>
      <c r="Q207" s="13">
        <f>Tabela1[[#This Row],[Jan]]+Tabela1[[#This Row],[Jan Corte]]</f>
        <v>6</v>
      </c>
      <c r="R207" s="13">
        <f>AVERAGE(Tabela1[[#This Row],[NOVEMBRO TOTAL]],Tabela1[[#This Row],[DEZEMBRO TOTAL]],Tabela1[[#This Row],[JANEIRO TOTAL]])</f>
        <v>22</v>
      </c>
      <c r="S207" s="14">
        <f>IFERROR(Tabela1[[#This Row],[MÉDIA]]/Tabela1[[#This Row],[META MARÇO FINAL]],"-")</f>
        <v>0.90909090909090917</v>
      </c>
      <c r="T207" s="15">
        <f>Tabela1[[#This Row],[MÉDIA]]+Tabela1[[#This Row],[MÉDIA]]*10%</f>
        <v>24.2</v>
      </c>
      <c r="U207" s="16">
        <f>VLOOKUP(Tabela1[[#This Row],[CD_ITEM]],'BD PESO UNITÁRIO'!A:F,6,0)</f>
        <v>10.555</v>
      </c>
      <c r="V207" s="15">
        <f>Tabela1[[#This Row],[META MARÇO FINAL]]*Tabela1[[#This Row],[PESO UNITÁRIO]]</f>
        <v>255.43099999999998</v>
      </c>
    </row>
    <row r="208" spans="1:22" x14ac:dyDescent="0.3">
      <c r="A208" s="7" t="s">
        <v>95</v>
      </c>
      <c r="B208" s="8" t="s">
        <v>32</v>
      </c>
      <c r="C208" s="8" t="s">
        <v>96</v>
      </c>
      <c r="D208" s="9" t="s">
        <v>104</v>
      </c>
      <c r="E208" s="10" t="s">
        <v>105</v>
      </c>
      <c r="F208" s="11"/>
      <c r="G208" s="12" t="s">
        <v>219</v>
      </c>
      <c r="H208" s="12" t="str">
        <f>CONCATENATE(Tabela1[[#This Row],[ZONA]],Tabela1[[#This Row],[CD_ITEM]])</f>
        <v>G00034021560</v>
      </c>
      <c r="I208" s="13">
        <v>100</v>
      </c>
      <c r="J208" s="13">
        <v>0</v>
      </c>
      <c r="K208" s="13">
        <f>Tabela1[[#This Row],[Nov]]+Tabela1[[#This Row],[Nov Corte]]</f>
        <v>100</v>
      </c>
      <c r="L208" s="13">
        <f>IFERROR(VLOOKUP(H208,'Banco de dados ZDA'!A:I,9,0),0)</f>
        <v>0</v>
      </c>
      <c r="M208" s="13">
        <v>0</v>
      </c>
      <c r="N208" s="13">
        <v>200</v>
      </c>
      <c r="O208" s="13">
        <f>IFERROR(VLOOKUP(Tabela1[[#This Row],[Coluna2]],'Banco de dados ZDA'!A:J,10,0),0)</f>
        <v>0</v>
      </c>
      <c r="P208" s="13">
        <v>0</v>
      </c>
      <c r="Q208" s="13">
        <v>150</v>
      </c>
      <c r="R208" s="13">
        <f>AVERAGE(Tabela1[[#This Row],[NOVEMBRO TOTAL]],Tabela1[[#This Row],[DEZEMBRO TOTAL]],Tabela1[[#This Row],[JANEIRO TOTAL]])</f>
        <v>150</v>
      </c>
      <c r="S208" s="14">
        <f>IFERROR(Tabela1[[#This Row],[MÉDIA]]/Tabela1[[#This Row],[META MARÇO FINAL]],"-")</f>
        <v>0.90909090909090906</v>
      </c>
      <c r="T208" s="15">
        <f>Tabela1[[#This Row],[MÉDIA]]+Tabela1[[#This Row],[MÉDIA]]*10%</f>
        <v>165</v>
      </c>
      <c r="U208" s="16">
        <f>VLOOKUP(Tabela1[[#This Row],[CD_ITEM]],'BD PESO UNITÁRIO'!A:F,6,0)</f>
        <v>25.18</v>
      </c>
      <c r="V208" s="15">
        <f>Tabela1[[#This Row],[META MARÇO FINAL]]*Tabela1[[#This Row],[PESO UNITÁRIO]]</f>
        <v>4154.7</v>
      </c>
    </row>
    <row r="209" spans="1:22" x14ac:dyDescent="0.3">
      <c r="A209" s="7" t="s">
        <v>106</v>
      </c>
      <c r="B209" s="8" t="s">
        <v>32</v>
      </c>
      <c r="C209" s="8" t="s">
        <v>22</v>
      </c>
      <c r="D209" s="9" t="s">
        <v>107</v>
      </c>
      <c r="E209" s="10" t="s">
        <v>108</v>
      </c>
      <c r="F209" s="11"/>
      <c r="G209" s="12" t="s">
        <v>219</v>
      </c>
      <c r="H209" s="12" t="str">
        <f>CONCATENATE(Tabela1[[#This Row],[ZONA]],Tabela1[[#This Row],[CD_ITEM]])</f>
        <v>G00034021568</v>
      </c>
      <c r="I209" s="13">
        <f>IFERROR(VLOOKUP(Tabela1[[#This Row],[Coluna2]],'Banco de dados ZDA'!A:E,5,0),0)</f>
        <v>3</v>
      </c>
      <c r="J209" s="13">
        <v>0</v>
      </c>
      <c r="K209" s="13">
        <f>Tabela1[[#This Row],[Nov]]+Tabela1[[#This Row],[Nov Corte]]</f>
        <v>3</v>
      </c>
      <c r="L209" s="13">
        <f>IFERROR(VLOOKUP(H209,'Banco de dados ZDA'!A:I,9,0),0)</f>
        <v>1</v>
      </c>
      <c r="M209" s="13">
        <v>0</v>
      </c>
      <c r="N209" s="13">
        <f>Tabela1[[#This Row],[Dez]]+Tabela1[[#This Row],[Dez Corte]]</f>
        <v>1</v>
      </c>
      <c r="O209" s="13">
        <f>IFERROR(VLOOKUP(Tabela1[[#This Row],[Coluna2]],'Banco de dados ZDA'!A:J,10,0),0)</f>
        <v>10</v>
      </c>
      <c r="P209" s="13">
        <v>0</v>
      </c>
      <c r="Q209" s="13">
        <f>Tabela1[[#This Row],[Jan]]+Tabela1[[#This Row],[Jan Corte]]</f>
        <v>10</v>
      </c>
      <c r="R209" s="13">
        <f>AVERAGE(Tabela1[[#This Row],[NOVEMBRO TOTAL]],Tabela1[[#This Row],[DEZEMBRO TOTAL]],Tabela1[[#This Row],[JANEIRO TOTAL]])</f>
        <v>4.666666666666667</v>
      </c>
      <c r="S209" s="14">
        <f>IFERROR(Tabela1[[#This Row],[MÉDIA]]/Tabela1[[#This Row],[META MARÇO FINAL]],"-")</f>
        <v>0.90909090909090906</v>
      </c>
      <c r="T209" s="15">
        <f>Tabela1[[#This Row],[MÉDIA]]+Tabela1[[#This Row],[MÉDIA]]*10%</f>
        <v>5.1333333333333337</v>
      </c>
      <c r="U209" s="16">
        <f>VLOOKUP(Tabela1[[#This Row],[CD_ITEM]],'BD PESO UNITÁRIO'!A:F,6,0)</f>
        <v>12.66</v>
      </c>
      <c r="V209" s="15">
        <f>Tabela1[[#This Row],[META MARÇO FINAL]]*Tabela1[[#This Row],[PESO UNITÁRIO]]</f>
        <v>64.988</v>
      </c>
    </row>
    <row r="210" spans="1:22" x14ac:dyDescent="0.3">
      <c r="A210" s="7" t="s">
        <v>106</v>
      </c>
      <c r="B210" s="8" t="s">
        <v>32</v>
      </c>
      <c r="C210" s="8" t="s">
        <v>22</v>
      </c>
      <c r="D210" s="9" t="s">
        <v>109</v>
      </c>
      <c r="E210" s="10" t="s">
        <v>110</v>
      </c>
      <c r="F210" s="11"/>
      <c r="G210" s="12" t="s">
        <v>219</v>
      </c>
      <c r="H210" s="12" t="str">
        <f>CONCATENATE(Tabela1[[#This Row],[ZONA]],Tabela1[[#This Row],[CD_ITEM]])</f>
        <v>G00034021569</v>
      </c>
      <c r="I210" s="13">
        <v>100</v>
      </c>
      <c r="J210" s="13">
        <v>0</v>
      </c>
      <c r="K210" s="13">
        <f>Tabela1[[#This Row],[Nov]]+Tabela1[[#This Row],[Nov Corte]]</f>
        <v>100</v>
      </c>
      <c r="L210" s="13">
        <f>IFERROR(VLOOKUP(H210,'Banco de dados ZDA'!A:I,9,0),0)</f>
        <v>6</v>
      </c>
      <c r="M210" s="13">
        <v>0</v>
      </c>
      <c r="N210" s="13">
        <v>200</v>
      </c>
      <c r="O210" s="13">
        <f>IFERROR(VLOOKUP(Tabela1[[#This Row],[Coluna2]],'Banco de dados ZDA'!A:J,10,0),0)</f>
        <v>1</v>
      </c>
      <c r="P210" s="13">
        <v>0</v>
      </c>
      <c r="Q210" s="13">
        <v>150</v>
      </c>
      <c r="R210" s="13">
        <f>AVERAGE(Tabela1[[#This Row],[NOVEMBRO TOTAL]],Tabela1[[#This Row],[DEZEMBRO TOTAL]],Tabela1[[#This Row],[JANEIRO TOTAL]])</f>
        <v>150</v>
      </c>
      <c r="S210" s="14">
        <f>IFERROR(Tabela1[[#This Row],[MÉDIA]]/Tabela1[[#This Row],[META MARÇO FINAL]],"-")</f>
        <v>0.90909090909090906</v>
      </c>
      <c r="T210" s="15">
        <f>Tabela1[[#This Row],[MÉDIA]]+Tabela1[[#This Row],[MÉDIA]]*10%</f>
        <v>165</v>
      </c>
      <c r="U210" s="16">
        <f>VLOOKUP(Tabela1[[#This Row],[CD_ITEM]],'BD PESO UNITÁRIO'!A:F,6,0)</f>
        <v>12.66</v>
      </c>
      <c r="V210" s="15">
        <f>Tabela1[[#This Row],[META MARÇO FINAL]]*Tabela1[[#This Row],[PESO UNITÁRIO]]</f>
        <v>2088.9</v>
      </c>
    </row>
    <row r="211" spans="1:22" x14ac:dyDescent="0.3">
      <c r="A211" s="7" t="s">
        <v>106</v>
      </c>
      <c r="B211" s="8" t="s">
        <v>32</v>
      </c>
      <c r="C211" s="8" t="s">
        <v>22</v>
      </c>
      <c r="D211" s="9" t="s">
        <v>111</v>
      </c>
      <c r="E211" s="10" t="s">
        <v>112</v>
      </c>
      <c r="F211" s="11"/>
      <c r="G211" s="12" t="s">
        <v>219</v>
      </c>
      <c r="H211" s="12" t="str">
        <f>CONCATENATE(Tabela1[[#This Row],[ZONA]],Tabela1[[#This Row],[CD_ITEM]])</f>
        <v>G00034021570</v>
      </c>
      <c r="I211" s="13">
        <f>IFERROR(VLOOKUP(Tabela1[[#This Row],[Coluna2]],'Banco de dados ZDA'!A:E,5,0),0)</f>
        <v>3</v>
      </c>
      <c r="J211" s="13">
        <v>0</v>
      </c>
      <c r="K211" s="13">
        <f>Tabela1[[#This Row],[Nov]]+Tabela1[[#This Row],[Nov Corte]]</f>
        <v>3</v>
      </c>
      <c r="L211" s="13">
        <f>IFERROR(VLOOKUP(H211,'Banco de dados ZDA'!A:I,9,0),0)</f>
        <v>2</v>
      </c>
      <c r="M211" s="13">
        <v>0</v>
      </c>
      <c r="N211" s="13">
        <f>Tabela1[[#This Row],[Dez]]+Tabela1[[#This Row],[Dez Corte]]</f>
        <v>2</v>
      </c>
      <c r="O211" s="13">
        <f>IFERROR(VLOOKUP(Tabela1[[#This Row],[Coluna2]],'Banco de dados ZDA'!A:J,10,0),0)</f>
        <v>4</v>
      </c>
      <c r="P211" s="13">
        <v>0</v>
      </c>
      <c r="Q211" s="13">
        <f>Tabela1[[#This Row],[Jan]]+Tabela1[[#This Row],[Jan Corte]]</f>
        <v>4</v>
      </c>
      <c r="R211" s="13">
        <f>AVERAGE(Tabela1[[#This Row],[NOVEMBRO TOTAL]],Tabela1[[#This Row],[DEZEMBRO TOTAL]],Tabela1[[#This Row],[JANEIRO TOTAL]])</f>
        <v>3</v>
      </c>
      <c r="S211" s="14">
        <f>IFERROR(Tabela1[[#This Row],[MÉDIA]]/Tabela1[[#This Row],[META MARÇO FINAL]],"-")</f>
        <v>0.90909090909090917</v>
      </c>
      <c r="T211" s="15">
        <f>Tabela1[[#This Row],[MÉDIA]]+Tabela1[[#This Row],[MÉDIA]]*10%</f>
        <v>3.3</v>
      </c>
      <c r="U211" s="16">
        <f>VLOOKUP(Tabela1[[#This Row],[CD_ITEM]],'BD PESO UNITÁRIO'!A:F,6,0)</f>
        <v>12.66</v>
      </c>
      <c r="V211" s="15">
        <f>Tabela1[[#This Row],[META MARÇO FINAL]]*Tabela1[[#This Row],[PESO UNITÁRIO]]</f>
        <v>41.777999999999999</v>
      </c>
    </row>
    <row r="212" spans="1:22" x14ac:dyDescent="0.3">
      <c r="A212" s="7" t="s">
        <v>106</v>
      </c>
      <c r="B212" s="8" t="s">
        <v>32</v>
      </c>
      <c r="C212" s="8" t="s">
        <v>22</v>
      </c>
      <c r="D212" s="9" t="s">
        <v>113</v>
      </c>
      <c r="E212" s="10" t="s">
        <v>114</v>
      </c>
      <c r="F212" s="11"/>
      <c r="G212" s="12" t="s">
        <v>219</v>
      </c>
      <c r="H212" s="12" t="str">
        <f>CONCATENATE(Tabela1[[#This Row],[ZONA]],Tabela1[[#This Row],[CD_ITEM]])</f>
        <v>G00034021571</v>
      </c>
      <c r="I212" s="13">
        <f>IFERROR(VLOOKUP(Tabela1[[#This Row],[Coluna2]],'Banco de dados ZDA'!A:E,5,0),0)</f>
        <v>3</v>
      </c>
      <c r="J212" s="13">
        <v>0</v>
      </c>
      <c r="K212" s="13">
        <f>Tabela1[[#This Row],[Nov]]+Tabela1[[#This Row],[Nov Corte]]</f>
        <v>3</v>
      </c>
      <c r="L212" s="13">
        <f>IFERROR(VLOOKUP(H212,'Banco de dados ZDA'!A:I,9,0),0)</f>
        <v>0</v>
      </c>
      <c r="M212" s="13">
        <v>0</v>
      </c>
      <c r="N212" s="13">
        <v>50</v>
      </c>
      <c r="O212" s="13">
        <f>IFERROR(VLOOKUP(Tabela1[[#This Row],[Coluna2]],'Banco de dados ZDA'!A:J,10,0),0)</f>
        <v>8</v>
      </c>
      <c r="P212" s="13">
        <v>0</v>
      </c>
      <c r="Q212" s="13">
        <f>Tabela1[[#This Row],[Jan]]+Tabela1[[#This Row],[Jan Corte]]</f>
        <v>8</v>
      </c>
      <c r="R212" s="13">
        <f>AVERAGE(Tabela1[[#This Row],[NOVEMBRO TOTAL]],Tabela1[[#This Row],[DEZEMBRO TOTAL]],Tabela1[[#This Row],[JANEIRO TOTAL]])</f>
        <v>20.333333333333332</v>
      </c>
      <c r="S212" s="14">
        <f>IFERROR(Tabela1[[#This Row],[MÉDIA]]/Tabela1[[#This Row],[META MARÇO FINAL]],"-")</f>
        <v>0.90909090909090906</v>
      </c>
      <c r="T212" s="15">
        <f>Tabela1[[#This Row],[MÉDIA]]+Tabela1[[#This Row],[MÉDIA]]*10%</f>
        <v>22.366666666666667</v>
      </c>
      <c r="U212" s="16">
        <f>VLOOKUP(Tabela1[[#This Row],[CD_ITEM]],'BD PESO UNITÁRIO'!A:F,6,0)</f>
        <v>12.66</v>
      </c>
      <c r="V212" s="15">
        <f>Tabela1[[#This Row],[META MARÇO FINAL]]*Tabela1[[#This Row],[PESO UNITÁRIO]]</f>
        <v>283.16200000000003</v>
      </c>
    </row>
    <row r="213" spans="1:22" x14ac:dyDescent="0.3">
      <c r="A213" s="7" t="s">
        <v>38</v>
      </c>
      <c r="B213" s="8" t="s">
        <v>21</v>
      </c>
      <c r="C213" s="8" t="s">
        <v>22</v>
      </c>
      <c r="D213" s="9" t="s">
        <v>115</v>
      </c>
      <c r="E213" s="10" t="s">
        <v>116</v>
      </c>
      <c r="F213" s="11"/>
      <c r="G213" s="12" t="s">
        <v>219</v>
      </c>
      <c r="H213" s="12" t="str">
        <f>CONCATENATE(Tabela1[[#This Row],[ZONA]],Tabela1[[#This Row],[CD_ITEM]])</f>
        <v>G00034021594</v>
      </c>
      <c r="I213" s="13">
        <f>IFERROR(VLOOKUP(Tabela1[[#This Row],[Coluna2]],'Banco de dados ZDA'!A:E,5,0),0)</f>
        <v>45</v>
      </c>
      <c r="J213" s="13">
        <v>0</v>
      </c>
      <c r="K213" s="13">
        <f>Tabela1[[#This Row],[Nov]]+Tabela1[[#This Row],[Nov Corte]]</f>
        <v>45</v>
      </c>
      <c r="L213" s="13">
        <f>IFERROR(VLOOKUP(H213,'Banco de dados ZDA'!A:I,9,0),0)</f>
        <v>56</v>
      </c>
      <c r="M213" s="13">
        <v>0</v>
      </c>
      <c r="N213" s="13">
        <f>Tabela1[[#This Row],[Dez]]+Tabela1[[#This Row],[Dez Corte]]</f>
        <v>56</v>
      </c>
      <c r="O213" s="13">
        <f>IFERROR(VLOOKUP(Tabela1[[#This Row],[Coluna2]],'Banco de dados ZDA'!A:J,10,0),0)</f>
        <v>153</v>
      </c>
      <c r="P213" s="13">
        <v>0</v>
      </c>
      <c r="Q213" s="13">
        <f>Tabela1[[#This Row],[Jan]]+Tabela1[[#This Row],[Jan Corte]]</f>
        <v>153</v>
      </c>
      <c r="R213" s="13">
        <f>AVERAGE(Tabela1[[#This Row],[NOVEMBRO TOTAL]],Tabela1[[#This Row],[DEZEMBRO TOTAL]],Tabela1[[#This Row],[JANEIRO TOTAL]])</f>
        <v>84.666666666666671</v>
      </c>
      <c r="S213" s="14">
        <f>IFERROR(Tabela1[[#This Row],[MÉDIA]]/Tabela1[[#This Row],[META MARÇO FINAL]],"-")</f>
        <v>0.90909090909090906</v>
      </c>
      <c r="T213" s="15">
        <f>Tabela1[[#This Row],[MÉDIA]]+Tabela1[[#This Row],[MÉDIA]]*10%</f>
        <v>93.13333333333334</v>
      </c>
      <c r="U213" s="16">
        <f>VLOOKUP(Tabela1[[#This Row],[CD_ITEM]],'BD PESO UNITÁRIO'!A:F,6,0)</f>
        <v>4.5049999999999999</v>
      </c>
      <c r="V213" s="15">
        <f>Tabela1[[#This Row],[META MARÇO FINAL]]*Tabela1[[#This Row],[PESO UNITÁRIO]]</f>
        <v>419.56566666666669</v>
      </c>
    </row>
    <row r="214" spans="1:22" x14ac:dyDescent="0.3">
      <c r="A214" s="7" t="s">
        <v>38</v>
      </c>
      <c r="B214" s="8" t="s">
        <v>21</v>
      </c>
      <c r="C214" s="8" t="s">
        <v>22</v>
      </c>
      <c r="D214" s="9" t="s">
        <v>117</v>
      </c>
      <c r="E214" s="10" t="s">
        <v>118</v>
      </c>
      <c r="F214" s="11"/>
      <c r="G214" s="12" t="s">
        <v>219</v>
      </c>
      <c r="H214" s="12" t="str">
        <f>CONCATENATE(Tabela1[[#This Row],[ZONA]],Tabela1[[#This Row],[CD_ITEM]])</f>
        <v>G00034021605</v>
      </c>
      <c r="I214" s="13">
        <v>100</v>
      </c>
      <c r="J214" s="13">
        <v>0</v>
      </c>
      <c r="K214" s="13">
        <f>Tabela1[[#This Row],[Nov]]+Tabela1[[#This Row],[Nov Corte]]</f>
        <v>100</v>
      </c>
      <c r="L214" s="13">
        <f>IFERROR(VLOOKUP(H214,'Banco de dados ZDA'!A:I,9,0),0)</f>
        <v>0</v>
      </c>
      <c r="M214" s="13">
        <v>0</v>
      </c>
      <c r="N214" s="13">
        <v>200</v>
      </c>
      <c r="O214" s="13">
        <f>IFERROR(VLOOKUP(Tabela1[[#This Row],[Coluna2]],'Banco de dados ZDA'!A:J,10,0),0)</f>
        <v>213</v>
      </c>
      <c r="P214" s="13">
        <v>0</v>
      </c>
      <c r="Q214" s="13">
        <v>150</v>
      </c>
      <c r="R214" s="13">
        <f>AVERAGE(Tabela1[[#This Row],[NOVEMBRO TOTAL]],Tabela1[[#This Row],[DEZEMBRO TOTAL]],Tabela1[[#This Row],[JANEIRO TOTAL]])</f>
        <v>150</v>
      </c>
      <c r="S214" s="14">
        <f>IFERROR(Tabela1[[#This Row],[MÉDIA]]/Tabela1[[#This Row],[META MARÇO FINAL]],"-")</f>
        <v>0.90909090909090906</v>
      </c>
      <c r="T214" s="15">
        <f>Tabela1[[#This Row],[MÉDIA]]+Tabela1[[#This Row],[MÉDIA]]*10%</f>
        <v>165</v>
      </c>
      <c r="U214" s="16">
        <f>VLOOKUP(Tabela1[[#This Row],[CD_ITEM]],'BD PESO UNITÁRIO'!A:F,6,0)</f>
        <v>8.1820000000000004</v>
      </c>
      <c r="V214" s="15">
        <f>Tabela1[[#This Row],[META MARÇO FINAL]]*Tabela1[[#This Row],[PESO UNITÁRIO]]</f>
        <v>1350.03</v>
      </c>
    </row>
    <row r="215" spans="1:22" x14ac:dyDescent="0.3">
      <c r="A215" s="7" t="s">
        <v>119</v>
      </c>
      <c r="B215" s="8" t="s">
        <v>32</v>
      </c>
      <c r="C215" s="8" t="s">
        <v>22</v>
      </c>
      <c r="D215" s="9" t="s">
        <v>120</v>
      </c>
      <c r="E215" s="10" t="s">
        <v>121</v>
      </c>
      <c r="F215" s="11"/>
      <c r="G215" s="12" t="s">
        <v>219</v>
      </c>
      <c r="H215" s="12" t="str">
        <f>CONCATENATE(Tabela1[[#This Row],[ZONA]],Tabela1[[#This Row],[CD_ITEM]])</f>
        <v>G00034021608</v>
      </c>
      <c r="I215" s="13">
        <v>100</v>
      </c>
      <c r="J215" s="13">
        <v>0</v>
      </c>
      <c r="K215" s="13">
        <f>Tabela1[[#This Row],[Nov]]+Tabela1[[#This Row],[Nov Corte]]</f>
        <v>100</v>
      </c>
      <c r="L215" s="13">
        <f>IFERROR(VLOOKUP(H215,'Banco de dados ZDA'!A:I,9,0),0)</f>
        <v>0</v>
      </c>
      <c r="M215" s="13">
        <v>0</v>
      </c>
      <c r="N215" s="13">
        <v>200</v>
      </c>
      <c r="O215" s="13">
        <f>IFERROR(VLOOKUP(Tabela1[[#This Row],[Coluna2]],'Banco de dados ZDA'!A:J,10,0),0)</f>
        <v>0</v>
      </c>
      <c r="P215" s="13">
        <v>0</v>
      </c>
      <c r="Q215" s="13">
        <v>150</v>
      </c>
      <c r="R215" s="13">
        <f>AVERAGE(Tabela1[[#This Row],[NOVEMBRO TOTAL]],Tabela1[[#This Row],[DEZEMBRO TOTAL]],Tabela1[[#This Row],[JANEIRO TOTAL]])</f>
        <v>150</v>
      </c>
      <c r="S215" s="14">
        <f>IFERROR(Tabela1[[#This Row],[MÉDIA]]/Tabela1[[#This Row],[META MARÇO FINAL]],"-")</f>
        <v>0.90909090909090906</v>
      </c>
      <c r="T215" s="15">
        <f>Tabela1[[#This Row],[MÉDIA]]+Tabela1[[#This Row],[MÉDIA]]*10%</f>
        <v>165</v>
      </c>
      <c r="U215" s="16">
        <f>VLOOKUP(Tabela1[[#This Row],[CD_ITEM]],'BD PESO UNITÁRIO'!A:F,6,0)</f>
        <v>10.4</v>
      </c>
      <c r="V215" s="15">
        <f>Tabela1[[#This Row],[META MARÇO FINAL]]*Tabela1[[#This Row],[PESO UNITÁRIO]]</f>
        <v>1716</v>
      </c>
    </row>
    <row r="216" spans="1:22" x14ac:dyDescent="0.3">
      <c r="A216" s="7" t="s">
        <v>119</v>
      </c>
      <c r="B216" s="8" t="s">
        <v>32</v>
      </c>
      <c r="C216" s="8" t="s">
        <v>22</v>
      </c>
      <c r="D216" s="9" t="s">
        <v>122</v>
      </c>
      <c r="E216" s="10" t="s">
        <v>123</v>
      </c>
      <c r="F216" s="11"/>
      <c r="G216" s="12" t="s">
        <v>219</v>
      </c>
      <c r="H216" s="12" t="str">
        <f>CONCATENATE(Tabela1[[#This Row],[ZONA]],Tabela1[[#This Row],[CD_ITEM]])</f>
        <v>G00034021609</v>
      </c>
      <c r="I216" s="13">
        <v>100</v>
      </c>
      <c r="J216" s="13">
        <v>0</v>
      </c>
      <c r="K216" s="13">
        <f>Tabela1[[#This Row],[Nov]]+Tabela1[[#This Row],[Nov Corte]]</f>
        <v>100</v>
      </c>
      <c r="L216" s="13">
        <f>IFERROR(VLOOKUP(H216,'Banco de dados ZDA'!A:I,9,0),0)</f>
        <v>0</v>
      </c>
      <c r="M216" s="13">
        <v>0</v>
      </c>
      <c r="N216" s="13">
        <v>200</v>
      </c>
      <c r="O216" s="13">
        <f>IFERROR(VLOOKUP(Tabela1[[#This Row],[Coluna2]],'Banco de dados ZDA'!A:J,10,0),0)</f>
        <v>0</v>
      </c>
      <c r="P216" s="13">
        <v>0</v>
      </c>
      <c r="Q216" s="13">
        <v>150</v>
      </c>
      <c r="R216" s="13">
        <f>AVERAGE(Tabela1[[#This Row],[NOVEMBRO TOTAL]],Tabela1[[#This Row],[DEZEMBRO TOTAL]],Tabela1[[#This Row],[JANEIRO TOTAL]])</f>
        <v>150</v>
      </c>
      <c r="S216" s="14">
        <f>IFERROR(Tabela1[[#This Row],[MÉDIA]]/Tabela1[[#This Row],[META MARÇO FINAL]],"-")</f>
        <v>0.90909090909090906</v>
      </c>
      <c r="T216" s="15">
        <f>Tabela1[[#This Row],[MÉDIA]]+Tabela1[[#This Row],[MÉDIA]]*10%</f>
        <v>165</v>
      </c>
      <c r="U216" s="16">
        <f>VLOOKUP(Tabela1[[#This Row],[CD_ITEM]],'BD PESO UNITÁRIO'!A:F,6,0)</f>
        <v>10.4</v>
      </c>
      <c r="V216" s="15">
        <f>Tabela1[[#This Row],[META MARÇO FINAL]]*Tabela1[[#This Row],[PESO UNITÁRIO]]</f>
        <v>1716</v>
      </c>
    </row>
    <row r="217" spans="1:22" x14ac:dyDescent="0.3">
      <c r="A217" s="7" t="s">
        <v>119</v>
      </c>
      <c r="B217" s="8" t="s">
        <v>32</v>
      </c>
      <c r="C217" s="8" t="s">
        <v>22</v>
      </c>
      <c r="D217" s="9" t="s">
        <v>124</v>
      </c>
      <c r="E217" s="10" t="s">
        <v>125</v>
      </c>
      <c r="F217" s="11"/>
      <c r="G217" s="12" t="s">
        <v>219</v>
      </c>
      <c r="H217" s="12" t="str">
        <f>CONCATENATE(Tabela1[[#This Row],[ZONA]],Tabela1[[#This Row],[CD_ITEM]])</f>
        <v>G00034021610</v>
      </c>
      <c r="I217" s="13">
        <v>100</v>
      </c>
      <c r="J217" s="13">
        <v>0</v>
      </c>
      <c r="K217" s="13">
        <f>Tabela1[[#This Row],[Nov]]+Tabela1[[#This Row],[Nov Corte]]</f>
        <v>100</v>
      </c>
      <c r="L217" s="13">
        <f>IFERROR(VLOOKUP(H217,'Banco de dados ZDA'!A:I,9,0),0)</f>
        <v>0</v>
      </c>
      <c r="M217" s="13">
        <v>0</v>
      </c>
      <c r="N217" s="13">
        <v>200</v>
      </c>
      <c r="O217" s="13">
        <f>IFERROR(VLOOKUP(Tabela1[[#This Row],[Coluna2]],'Banco de dados ZDA'!A:J,10,0),0)</f>
        <v>0</v>
      </c>
      <c r="P217" s="13">
        <v>0</v>
      </c>
      <c r="Q217" s="13">
        <v>150</v>
      </c>
      <c r="R217" s="13">
        <f>AVERAGE(Tabela1[[#This Row],[NOVEMBRO TOTAL]],Tabela1[[#This Row],[DEZEMBRO TOTAL]],Tabela1[[#This Row],[JANEIRO TOTAL]])</f>
        <v>150</v>
      </c>
      <c r="S217" s="14">
        <f>IFERROR(Tabela1[[#This Row],[MÉDIA]]/Tabela1[[#This Row],[META MARÇO FINAL]],"-")</f>
        <v>0.90909090909090906</v>
      </c>
      <c r="T217" s="15">
        <f>Tabela1[[#This Row],[MÉDIA]]+Tabela1[[#This Row],[MÉDIA]]*10%</f>
        <v>165</v>
      </c>
      <c r="U217" s="16">
        <f>VLOOKUP(Tabela1[[#This Row],[CD_ITEM]],'BD PESO UNITÁRIO'!A:F,6,0)</f>
        <v>10.4</v>
      </c>
      <c r="V217" s="15">
        <f>Tabela1[[#This Row],[META MARÇO FINAL]]*Tabela1[[#This Row],[PESO UNITÁRIO]]</f>
        <v>1716</v>
      </c>
    </row>
    <row r="218" spans="1:22" x14ac:dyDescent="0.3">
      <c r="A218" s="7" t="s">
        <v>119</v>
      </c>
      <c r="B218" s="8" t="s">
        <v>32</v>
      </c>
      <c r="C218" s="8" t="s">
        <v>22</v>
      </c>
      <c r="D218" s="9" t="s">
        <v>126</v>
      </c>
      <c r="E218" s="10" t="s">
        <v>127</v>
      </c>
      <c r="F218" s="11"/>
      <c r="G218" s="12" t="s">
        <v>219</v>
      </c>
      <c r="H218" s="12" t="str">
        <f>CONCATENATE(Tabela1[[#This Row],[ZONA]],Tabela1[[#This Row],[CD_ITEM]])</f>
        <v>G00034021611</v>
      </c>
      <c r="I218" s="13">
        <v>100</v>
      </c>
      <c r="J218" s="13">
        <v>0</v>
      </c>
      <c r="K218" s="13">
        <f>Tabela1[[#This Row],[Nov]]+Tabela1[[#This Row],[Nov Corte]]</f>
        <v>100</v>
      </c>
      <c r="L218" s="13">
        <f>IFERROR(VLOOKUP(H218,'Banco de dados ZDA'!A:I,9,0),0)</f>
        <v>0</v>
      </c>
      <c r="M218" s="13">
        <v>0</v>
      </c>
      <c r="N218" s="13">
        <v>200</v>
      </c>
      <c r="O218" s="13">
        <f>IFERROR(VLOOKUP(Tabela1[[#This Row],[Coluna2]],'Banco de dados ZDA'!A:J,10,0),0)</f>
        <v>0</v>
      </c>
      <c r="P218" s="13">
        <v>0</v>
      </c>
      <c r="Q218" s="13">
        <v>150</v>
      </c>
      <c r="R218" s="13">
        <f>AVERAGE(Tabela1[[#This Row],[NOVEMBRO TOTAL]],Tabela1[[#This Row],[DEZEMBRO TOTAL]],Tabela1[[#This Row],[JANEIRO TOTAL]])</f>
        <v>150</v>
      </c>
      <c r="S218" s="14">
        <f>IFERROR(Tabela1[[#This Row],[MÉDIA]]/Tabela1[[#This Row],[META MARÇO FINAL]],"-")</f>
        <v>0.90909090909090906</v>
      </c>
      <c r="T218" s="15">
        <f>Tabela1[[#This Row],[MÉDIA]]+Tabela1[[#This Row],[MÉDIA]]*10%</f>
        <v>165</v>
      </c>
      <c r="U218" s="16">
        <f>VLOOKUP(Tabela1[[#This Row],[CD_ITEM]],'BD PESO UNITÁRIO'!A:F,6,0)</f>
        <v>10.4</v>
      </c>
      <c r="V218" s="15">
        <f>Tabela1[[#This Row],[META MARÇO FINAL]]*Tabela1[[#This Row],[PESO UNITÁRIO]]</f>
        <v>1716</v>
      </c>
    </row>
    <row r="219" spans="1:22" x14ac:dyDescent="0.3">
      <c r="A219" s="7" t="s">
        <v>119</v>
      </c>
      <c r="B219" s="8" t="s">
        <v>32</v>
      </c>
      <c r="C219" s="8" t="s">
        <v>22</v>
      </c>
      <c r="D219" s="9" t="s">
        <v>128</v>
      </c>
      <c r="E219" s="10" t="s">
        <v>129</v>
      </c>
      <c r="F219" s="11"/>
      <c r="G219" s="12" t="s">
        <v>219</v>
      </c>
      <c r="H219" s="12" t="str">
        <f>CONCATENATE(Tabela1[[#This Row],[ZONA]],Tabela1[[#This Row],[CD_ITEM]])</f>
        <v>G00034021612</v>
      </c>
      <c r="I219" s="13">
        <v>100</v>
      </c>
      <c r="J219" s="13">
        <v>0</v>
      </c>
      <c r="K219" s="13">
        <f>Tabela1[[#This Row],[Nov]]+Tabela1[[#This Row],[Nov Corte]]</f>
        <v>100</v>
      </c>
      <c r="L219" s="13">
        <f>IFERROR(VLOOKUP(H219,'Banco de dados ZDA'!A:I,9,0),0)</f>
        <v>0</v>
      </c>
      <c r="M219" s="13">
        <v>0</v>
      </c>
      <c r="N219" s="13">
        <v>200</v>
      </c>
      <c r="O219" s="13">
        <f>IFERROR(VLOOKUP(Tabela1[[#This Row],[Coluna2]],'Banco de dados ZDA'!A:J,10,0),0)</f>
        <v>0</v>
      </c>
      <c r="P219" s="13">
        <v>0</v>
      </c>
      <c r="Q219" s="13">
        <v>150</v>
      </c>
      <c r="R219" s="13">
        <f>AVERAGE(Tabela1[[#This Row],[NOVEMBRO TOTAL]],Tabela1[[#This Row],[DEZEMBRO TOTAL]],Tabela1[[#This Row],[JANEIRO TOTAL]])</f>
        <v>150</v>
      </c>
      <c r="S219" s="14">
        <f>IFERROR(Tabela1[[#This Row],[MÉDIA]]/Tabela1[[#This Row],[META MARÇO FINAL]],"-")</f>
        <v>0.90909090909090906</v>
      </c>
      <c r="T219" s="15">
        <f>Tabela1[[#This Row],[MÉDIA]]+Tabela1[[#This Row],[MÉDIA]]*10%</f>
        <v>165</v>
      </c>
      <c r="U219" s="16">
        <f>VLOOKUP(Tabela1[[#This Row],[CD_ITEM]],'BD PESO UNITÁRIO'!A:F,6,0)</f>
        <v>10.4</v>
      </c>
      <c r="V219" s="15">
        <f>Tabela1[[#This Row],[META MARÇO FINAL]]*Tabela1[[#This Row],[PESO UNITÁRIO]]</f>
        <v>1716</v>
      </c>
    </row>
    <row r="220" spans="1:22" x14ac:dyDescent="0.3">
      <c r="A220" s="7" t="s">
        <v>119</v>
      </c>
      <c r="B220" s="8" t="s">
        <v>32</v>
      </c>
      <c r="C220" s="8" t="s">
        <v>22</v>
      </c>
      <c r="D220" s="9" t="s">
        <v>130</v>
      </c>
      <c r="E220" s="10" t="s">
        <v>131</v>
      </c>
      <c r="F220" s="11"/>
      <c r="G220" s="12" t="s">
        <v>219</v>
      </c>
      <c r="H220" s="12" t="str">
        <f>CONCATENATE(Tabela1[[#This Row],[ZONA]],Tabela1[[#This Row],[CD_ITEM]])</f>
        <v>G00034021613</v>
      </c>
      <c r="I220" s="13">
        <v>100</v>
      </c>
      <c r="J220" s="13">
        <v>0</v>
      </c>
      <c r="K220" s="13">
        <f>Tabela1[[#This Row],[Nov]]+Tabela1[[#This Row],[Nov Corte]]</f>
        <v>100</v>
      </c>
      <c r="L220" s="13">
        <f>IFERROR(VLOOKUP(H220,'Banco de dados ZDA'!A:I,9,0),0)</f>
        <v>0</v>
      </c>
      <c r="M220" s="13">
        <v>0</v>
      </c>
      <c r="N220" s="13">
        <v>200</v>
      </c>
      <c r="O220" s="13">
        <f>IFERROR(VLOOKUP(Tabela1[[#This Row],[Coluna2]],'Banco de dados ZDA'!A:J,10,0),0)</f>
        <v>0</v>
      </c>
      <c r="P220" s="13">
        <v>0</v>
      </c>
      <c r="Q220" s="13">
        <v>150</v>
      </c>
      <c r="R220" s="13">
        <f>AVERAGE(Tabela1[[#This Row],[NOVEMBRO TOTAL]],Tabela1[[#This Row],[DEZEMBRO TOTAL]],Tabela1[[#This Row],[JANEIRO TOTAL]])</f>
        <v>150</v>
      </c>
      <c r="S220" s="14">
        <f>IFERROR(Tabela1[[#This Row],[MÉDIA]]/Tabela1[[#This Row],[META MARÇO FINAL]],"-")</f>
        <v>0.90909090909090906</v>
      </c>
      <c r="T220" s="15">
        <f>Tabela1[[#This Row],[MÉDIA]]+Tabela1[[#This Row],[MÉDIA]]*10%</f>
        <v>165</v>
      </c>
      <c r="U220" s="16">
        <f>VLOOKUP(Tabela1[[#This Row],[CD_ITEM]],'BD PESO UNITÁRIO'!A:F,6,0)</f>
        <v>10.4</v>
      </c>
      <c r="V220" s="15">
        <f>Tabela1[[#This Row],[META MARÇO FINAL]]*Tabela1[[#This Row],[PESO UNITÁRIO]]</f>
        <v>1716</v>
      </c>
    </row>
    <row r="221" spans="1:22" x14ac:dyDescent="0.3">
      <c r="A221" s="7" t="s">
        <v>119</v>
      </c>
      <c r="B221" s="8" t="s">
        <v>32</v>
      </c>
      <c r="C221" s="8" t="s">
        <v>22</v>
      </c>
      <c r="D221" s="9" t="s">
        <v>132</v>
      </c>
      <c r="E221" s="10" t="s">
        <v>133</v>
      </c>
      <c r="F221" s="11"/>
      <c r="G221" s="12" t="s">
        <v>219</v>
      </c>
      <c r="H221" s="12" t="str">
        <f>CONCATENATE(Tabela1[[#This Row],[ZONA]],Tabela1[[#This Row],[CD_ITEM]])</f>
        <v>G00034021614</v>
      </c>
      <c r="I221" s="13">
        <v>100</v>
      </c>
      <c r="J221" s="13">
        <v>0</v>
      </c>
      <c r="K221" s="13">
        <f>Tabela1[[#This Row],[Nov]]+Tabela1[[#This Row],[Nov Corte]]</f>
        <v>100</v>
      </c>
      <c r="L221" s="13">
        <f>IFERROR(VLOOKUP(H221,'Banco de dados ZDA'!A:I,9,0),0)</f>
        <v>0</v>
      </c>
      <c r="M221" s="13">
        <v>0</v>
      </c>
      <c r="N221" s="13">
        <v>200</v>
      </c>
      <c r="O221" s="13">
        <f>IFERROR(VLOOKUP(Tabela1[[#This Row],[Coluna2]],'Banco de dados ZDA'!A:J,10,0),0)</f>
        <v>0</v>
      </c>
      <c r="P221" s="13">
        <v>0</v>
      </c>
      <c r="Q221" s="13">
        <v>150</v>
      </c>
      <c r="R221" s="13">
        <f>AVERAGE(Tabela1[[#This Row],[NOVEMBRO TOTAL]],Tabela1[[#This Row],[DEZEMBRO TOTAL]],Tabela1[[#This Row],[JANEIRO TOTAL]])</f>
        <v>150</v>
      </c>
      <c r="S221" s="14">
        <f>IFERROR(Tabela1[[#This Row],[MÉDIA]]/Tabela1[[#This Row],[META MARÇO FINAL]],"-")</f>
        <v>0.90909090909090906</v>
      </c>
      <c r="T221" s="15">
        <f>Tabela1[[#This Row],[MÉDIA]]+Tabela1[[#This Row],[MÉDIA]]*10%</f>
        <v>165</v>
      </c>
      <c r="U221" s="16">
        <f>VLOOKUP(Tabela1[[#This Row],[CD_ITEM]],'BD PESO UNITÁRIO'!A:F,6,0)</f>
        <v>10.4</v>
      </c>
      <c r="V221" s="15">
        <f>Tabela1[[#This Row],[META MARÇO FINAL]]*Tabela1[[#This Row],[PESO UNITÁRIO]]</f>
        <v>1716</v>
      </c>
    </row>
    <row r="222" spans="1:22" x14ac:dyDescent="0.3">
      <c r="A222" s="7" t="s">
        <v>119</v>
      </c>
      <c r="B222" s="8" t="s">
        <v>32</v>
      </c>
      <c r="C222" s="8" t="s">
        <v>22</v>
      </c>
      <c r="D222" s="9" t="s">
        <v>134</v>
      </c>
      <c r="E222" s="10" t="s">
        <v>135</v>
      </c>
      <c r="F222" s="11"/>
      <c r="G222" s="12" t="s">
        <v>219</v>
      </c>
      <c r="H222" s="12" t="str">
        <f>CONCATENATE(Tabela1[[#This Row],[ZONA]],Tabela1[[#This Row],[CD_ITEM]])</f>
        <v>G00034021615</v>
      </c>
      <c r="I222" s="13">
        <v>100</v>
      </c>
      <c r="J222" s="13">
        <v>0</v>
      </c>
      <c r="K222" s="13">
        <f>Tabela1[[#This Row],[Nov]]+Tabela1[[#This Row],[Nov Corte]]</f>
        <v>100</v>
      </c>
      <c r="L222" s="13">
        <f>IFERROR(VLOOKUP(H222,'Banco de dados ZDA'!A:I,9,0),0)</f>
        <v>0</v>
      </c>
      <c r="M222" s="13">
        <v>0</v>
      </c>
      <c r="N222" s="13">
        <v>200</v>
      </c>
      <c r="O222" s="13">
        <f>IFERROR(VLOOKUP(Tabela1[[#This Row],[Coluna2]],'Banco de dados ZDA'!A:J,10,0),0)</f>
        <v>0</v>
      </c>
      <c r="P222" s="13">
        <v>0</v>
      </c>
      <c r="Q222" s="13">
        <v>150</v>
      </c>
      <c r="R222" s="13">
        <f>AVERAGE(Tabela1[[#This Row],[NOVEMBRO TOTAL]],Tabela1[[#This Row],[DEZEMBRO TOTAL]],Tabela1[[#This Row],[JANEIRO TOTAL]])</f>
        <v>150</v>
      </c>
      <c r="S222" s="14">
        <f>IFERROR(Tabela1[[#This Row],[MÉDIA]]/Tabela1[[#This Row],[META MARÇO FINAL]],"-")</f>
        <v>0.90909090909090906</v>
      </c>
      <c r="T222" s="15">
        <f>Tabela1[[#This Row],[MÉDIA]]+Tabela1[[#This Row],[MÉDIA]]*10%</f>
        <v>165</v>
      </c>
      <c r="U222" s="16">
        <f>VLOOKUP(Tabela1[[#This Row],[CD_ITEM]],'BD PESO UNITÁRIO'!A:F,6,0)</f>
        <v>10.4</v>
      </c>
      <c r="V222" s="15">
        <f>Tabela1[[#This Row],[META MARÇO FINAL]]*Tabela1[[#This Row],[PESO UNITÁRIO]]</f>
        <v>1716</v>
      </c>
    </row>
    <row r="223" spans="1:22" x14ac:dyDescent="0.3">
      <c r="A223" s="7" t="s">
        <v>106</v>
      </c>
      <c r="B223" s="8" t="s">
        <v>32</v>
      </c>
      <c r="C223" s="8" t="s">
        <v>22</v>
      </c>
      <c r="D223" s="9" t="s">
        <v>136</v>
      </c>
      <c r="E223" s="10" t="s">
        <v>137</v>
      </c>
      <c r="F223" s="11"/>
      <c r="G223" s="12" t="s">
        <v>219</v>
      </c>
      <c r="H223" s="12" t="str">
        <f>CONCATENATE(Tabela1[[#This Row],[ZONA]],Tabela1[[#This Row],[CD_ITEM]])</f>
        <v>G00034021616</v>
      </c>
      <c r="I223" s="13">
        <v>100</v>
      </c>
      <c r="J223" s="13">
        <v>0</v>
      </c>
      <c r="K223" s="13">
        <f>Tabela1[[#This Row],[Nov]]+Tabela1[[#This Row],[Nov Corte]]</f>
        <v>100</v>
      </c>
      <c r="L223" s="13">
        <f>IFERROR(VLOOKUP(H223,'Banco de dados ZDA'!A:I,9,0),0)</f>
        <v>0</v>
      </c>
      <c r="M223" s="13">
        <v>0</v>
      </c>
      <c r="N223" s="13">
        <v>200</v>
      </c>
      <c r="O223" s="13">
        <f>IFERROR(VLOOKUP(Tabela1[[#This Row],[Coluna2]],'Banco de dados ZDA'!A:J,10,0),0)</f>
        <v>0</v>
      </c>
      <c r="P223" s="13">
        <v>0</v>
      </c>
      <c r="Q223" s="13">
        <v>150</v>
      </c>
      <c r="R223" s="13">
        <f>AVERAGE(Tabela1[[#This Row],[NOVEMBRO TOTAL]],Tabela1[[#This Row],[DEZEMBRO TOTAL]],Tabela1[[#This Row],[JANEIRO TOTAL]])</f>
        <v>150</v>
      </c>
      <c r="S223" s="14">
        <f>IFERROR(Tabela1[[#This Row],[MÉDIA]]/Tabela1[[#This Row],[META MARÇO FINAL]],"-")</f>
        <v>0.90909090909090906</v>
      </c>
      <c r="T223" s="15">
        <f>Tabela1[[#This Row],[MÉDIA]]+Tabela1[[#This Row],[MÉDIA]]*10%</f>
        <v>165</v>
      </c>
      <c r="U223" s="16">
        <f>VLOOKUP(Tabela1[[#This Row],[CD_ITEM]],'BD PESO UNITÁRIO'!A:F,6,0)</f>
        <v>10.7</v>
      </c>
      <c r="V223" s="15">
        <f>Tabela1[[#This Row],[META MARÇO FINAL]]*Tabela1[[#This Row],[PESO UNITÁRIO]]</f>
        <v>1765.4999999999998</v>
      </c>
    </row>
    <row r="224" spans="1:22" x14ac:dyDescent="0.3">
      <c r="A224" s="7" t="s">
        <v>106</v>
      </c>
      <c r="B224" s="8" t="s">
        <v>32</v>
      </c>
      <c r="C224" s="8" t="s">
        <v>22</v>
      </c>
      <c r="D224" s="9" t="s">
        <v>138</v>
      </c>
      <c r="E224" s="10" t="s">
        <v>139</v>
      </c>
      <c r="F224" s="11"/>
      <c r="G224" s="12" t="s">
        <v>219</v>
      </c>
      <c r="H224" s="12" t="str">
        <f>CONCATENATE(Tabela1[[#This Row],[ZONA]],Tabela1[[#This Row],[CD_ITEM]])</f>
        <v>G00034021617</v>
      </c>
      <c r="I224" s="13">
        <v>100</v>
      </c>
      <c r="J224" s="13">
        <v>0</v>
      </c>
      <c r="K224" s="13">
        <f>Tabela1[[#This Row],[Nov]]+Tabela1[[#This Row],[Nov Corte]]</f>
        <v>100</v>
      </c>
      <c r="L224" s="13">
        <f>IFERROR(VLOOKUP(H224,'Banco de dados ZDA'!A:I,9,0),0)</f>
        <v>0</v>
      </c>
      <c r="M224" s="13">
        <v>0</v>
      </c>
      <c r="N224" s="13">
        <v>200</v>
      </c>
      <c r="O224" s="13">
        <f>IFERROR(VLOOKUP(Tabela1[[#This Row],[Coluna2]],'Banco de dados ZDA'!A:J,10,0),0)</f>
        <v>0</v>
      </c>
      <c r="P224" s="13">
        <v>0</v>
      </c>
      <c r="Q224" s="13">
        <v>150</v>
      </c>
      <c r="R224" s="13">
        <f>AVERAGE(Tabela1[[#This Row],[NOVEMBRO TOTAL]],Tabela1[[#This Row],[DEZEMBRO TOTAL]],Tabela1[[#This Row],[JANEIRO TOTAL]])</f>
        <v>150</v>
      </c>
      <c r="S224" s="14">
        <f>IFERROR(Tabela1[[#This Row],[MÉDIA]]/Tabela1[[#This Row],[META MARÇO FINAL]],"-")</f>
        <v>0.90909090909090906</v>
      </c>
      <c r="T224" s="15">
        <f>Tabela1[[#This Row],[MÉDIA]]+Tabela1[[#This Row],[MÉDIA]]*10%</f>
        <v>165</v>
      </c>
      <c r="U224" s="16">
        <f>VLOOKUP(Tabela1[[#This Row],[CD_ITEM]],'BD PESO UNITÁRIO'!A:F,6,0)</f>
        <v>10.7</v>
      </c>
      <c r="V224" s="15">
        <f>Tabela1[[#This Row],[META MARÇO FINAL]]*Tabela1[[#This Row],[PESO UNITÁRIO]]</f>
        <v>1765.4999999999998</v>
      </c>
    </row>
    <row r="225" spans="1:22" x14ac:dyDescent="0.3">
      <c r="A225" s="7" t="s">
        <v>106</v>
      </c>
      <c r="B225" s="8" t="s">
        <v>32</v>
      </c>
      <c r="C225" s="8" t="s">
        <v>22</v>
      </c>
      <c r="D225" s="9" t="s">
        <v>140</v>
      </c>
      <c r="E225" s="10" t="s">
        <v>141</v>
      </c>
      <c r="F225" s="11"/>
      <c r="G225" s="12" t="s">
        <v>219</v>
      </c>
      <c r="H225" s="12" t="str">
        <f>CONCATENATE(Tabela1[[#This Row],[ZONA]],Tabela1[[#This Row],[CD_ITEM]])</f>
        <v>G00034021618</v>
      </c>
      <c r="I225" s="13">
        <v>100</v>
      </c>
      <c r="J225" s="13">
        <v>0</v>
      </c>
      <c r="K225" s="13">
        <f>Tabela1[[#This Row],[Nov]]+Tabela1[[#This Row],[Nov Corte]]</f>
        <v>100</v>
      </c>
      <c r="L225" s="13">
        <f>IFERROR(VLOOKUP(H225,'Banco de dados ZDA'!A:I,9,0),0)</f>
        <v>0</v>
      </c>
      <c r="M225" s="13">
        <v>0</v>
      </c>
      <c r="N225" s="13">
        <v>200</v>
      </c>
      <c r="O225" s="13">
        <f>IFERROR(VLOOKUP(Tabela1[[#This Row],[Coluna2]],'Banco de dados ZDA'!A:J,10,0),0)</f>
        <v>0</v>
      </c>
      <c r="P225" s="13">
        <v>0</v>
      </c>
      <c r="Q225" s="13">
        <v>150</v>
      </c>
      <c r="R225" s="13">
        <f>AVERAGE(Tabela1[[#This Row],[NOVEMBRO TOTAL]],Tabela1[[#This Row],[DEZEMBRO TOTAL]],Tabela1[[#This Row],[JANEIRO TOTAL]])</f>
        <v>150</v>
      </c>
      <c r="S225" s="14">
        <f>IFERROR(Tabela1[[#This Row],[MÉDIA]]/Tabela1[[#This Row],[META MARÇO FINAL]],"-")</f>
        <v>0.90909090909090906</v>
      </c>
      <c r="T225" s="15">
        <f>Tabela1[[#This Row],[MÉDIA]]+Tabela1[[#This Row],[MÉDIA]]*10%</f>
        <v>165</v>
      </c>
      <c r="U225" s="16">
        <f>VLOOKUP(Tabela1[[#This Row],[CD_ITEM]],'BD PESO UNITÁRIO'!A:F,6,0)</f>
        <v>10.7</v>
      </c>
      <c r="V225" s="15">
        <f>Tabela1[[#This Row],[META MARÇO FINAL]]*Tabela1[[#This Row],[PESO UNITÁRIO]]</f>
        <v>1765.4999999999998</v>
      </c>
    </row>
    <row r="226" spans="1:22" x14ac:dyDescent="0.3">
      <c r="A226" s="7" t="s">
        <v>106</v>
      </c>
      <c r="B226" s="8" t="s">
        <v>32</v>
      </c>
      <c r="C226" s="8" t="s">
        <v>22</v>
      </c>
      <c r="D226" s="9" t="s">
        <v>142</v>
      </c>
      <c r="E226" s="10" t="s">
        <v>143</v>
      </c>
      <c r="F226" s="11"/>
      <c r="G226" s="12" t="s">
        <v>219</v>
      </c>
      <c r="H226" s="12" t="str">
        <f>CONCATENATE(Tabela1[[#This Row],[ZONA]],Tabela1[[#This Row],[CD_ITEM]])</f>
        <v>G00034021619</v>
      </c>
      <c r="I226" s="13">
        <v>100</v>
      </c>
      <c r="J226" s="13">
        <v>0</v>
      </c>
      <c r="K226" s="13">
        <f>Tabela1[[#This Row],[Nov]]+Tabela1[[#This Row],[Nov Corte]]</f>
        <v>100</v>
      </c>
      <c r="L226" s="13">
        <f>IFERROR(VLOOKUP(H226,'Banco de dados ZDA'!A:I,9,0),0)</f>
        <v>0</v>
      </c>
      <c r="M226" s="13">
        <v>0</v>
      </c>
      <c r="N226" s="13">
        <v>200</v>
      </c>
      <c r="O226" s="13">
        <f>IFERROR(VLOOKUP(Tabela1[[#This Row],[Coluna2]],'Banco de dados ZDA'!A:J,10,0),0)</f>
        <v>0</v>
      </c>
      <c r="P226" s="13">
        <v>0</v>
      </c>
      <c r="Q226" s="13">
        <v>150</v>
      </c>
      <c r="R226" s="13">
        <f>AVERAGE(Tabela1[[#This Row],[NOVEMBRO TOTAL]],Tabela1[[#This Row],[DEZEMBRO TOTAL]],Tabela1[[#This Row],[JANEIRO TOTAL]])</f>
        <v>150</v>
      </c>
      <c r="S226" s="14">
        <f>IFERROR(Tabela1[[#This Row],[MÉDIA]]/Tabela1[[#This Row],[META MARÇO FINAL]],"-")</f>
        <v>0.90909090909090906</v>
      </c>
      <c r="T226" s="15">
        <f>Tabela1[[#This Row],[MÉDIA]]+Tabela1[[#This Row],[MÉDIA]]*10%</f>
        <v>165</v>
      </c>
      <c r="U226" s="16">
        <f>VLOOKUP(Tabela1[[#This Row],[CD_ITEM]],'BD PESO UNITÁRIO'!A:F,6,0)</f>
        <v>10.7</v>
      </c>
      <c r="V226" s="15">
        <f>Tabela1[[#This Row],[META MARÇO FINAL]]*Tabela1[[#This Row],[PESO UNITÁRIO]]</f>
        <v>1765.4999999999998</v>
      </c>
    </row>
    <row r="227" spans="1:22" x14ac:dyDescent="0.3">
      <c r="A227" s="7" t="s">
        <v>101</v>
      </c>
      <c r="B227" s="8" t="s">
        <v>32</v>
      </c>
      <c r="C227" s="8" t="s">
        <v>22</v>
      </c>
      <c r="D227" s="9" t="s">
        <v>144</v>
      </c>
      <c r="E227" s="10" t="s">
        <v>145</v>
      </c>
      <c r="F227" s="11"/>
      <c r="G227" s="12" t="s">
        <v>219</v>
      </c>
      <c r="H227" s="12" t="str">
        <f>CONCATENATE(Tabela1[[#This Row],[ZONA]],Tabela1[[#This Row],[CD_ITEM]])</f>
        <v>G00034021620</v>
      </c>
      <c r="I227" s="13">
        <v>100</v>
      </c>
      <c r="J227" s="13">
        <v>0</v>
      </c>
      <c r="K227" s="13">
        <f>Tabela1[[#This Row],[Nov]]+Tabela1[[#This Row],[Nov Corte]]</f>
        <v>100</v>
      </c>
      <c r="L227" s="13">
        <f>IFERROR(VLOOKUP(H227,'Banco de dados ZDA'!A:I,9,0),0)</f>
        <v>0</v>
      </c>
      <c r="M227" s="13">
        <v>0</v>
      </c>
      <c r="N227" s="13">
        <v>200</v>
      </c>
      <c r="O227" s="13">
        <f>IFERROR(VLOOKUP(Tabela1[[#This Row],[Coluna2]],'Banco de dados ZDA'!A:J,10,0),0)</f>
        <v>0</v>
      </c>
      <c r="P227" s="13">
        <v>0</v>
      </c>
      <c r="Q227" s="13">
        <v>150</v>
      </c>
      <c r="R227" s="13">
        <f>AVERAGE(Tabela1[[#This Row],[NOVEMBRO TOTAL]],Tabela1[[#This Row],[DEZEMBRO TOTAL]],Tabela1[[#This Row],[JANEIRO TOTAL]])</f>
        <v>150</v>
      </c>
      <c r="S227" s="14">
        <f>IFERROR(Tabela1[[#This Row],[MÉDIA]]/Tabela1[[#This Row],[META MARÇO FINAL]],"-")</f>
        <v>0.90909090909090906</v>
      </c>
      <c r="T227" s="15">
        <f>Tabela1[[#This Row],[MÉDIA]]+Tabela1[[#This Row],[MÉDIA]]*10%</f>
        <v>165</v>
      </c>
      <c r="U227" s="16">
        <f>VLOOKUP(Tabela1[[#This Row],[CD_ITEM]],'BD PESO UNITÁRIO'!A:F,6,0)</f>
        <v>10.7</v>
      </c>
      <c r="V227" s="15">
        <f>Tabela1[[#This Row],[META MARÇO FINAL]]*Tabela1[[#This Row],[PESO UNITÁRIO]]</f>
        <v>1765.4999999999998</v>
      </c>
    </row>
    <row r="228" spans="1:22" x14ac:dyDescent="0.3">
      <c r="A228" s="7" t="s">
        <v>53</v>
      </c>
      <c r="B228" s="8" t="s">
        <v>21</v>
      </c>
      <c r="C228" s="8" t="s">
        <v>22</v>
      </c>
      <c r="D228" s="9" t="s">
        <v>146</v>
      </c>
      <c r="E228" s="10" t="s">
        <v>147</v>
      </c>
      <c r="F228" s="11"/>
      <c r="G228" s="12" t="s">
        <v>219</v>
      </c>
      <c r="H228" s="12" t="str">
        <f>CONCATENATE(Tabela1[[#This Row],[ZONA]],Tabela1[[#This Row],[CD_ITEM]])</f>
        <v>G00034021630</v>
      </c>
      <c r="I228" s="13">
        <v>100</v>
      </c>
      <c r="J228" s="13">
        <v>0</v>
      </c>
      <c r="K228" s="13">
        <f>Tabela1[[#This Row],[Nov]]+Tabela1[[#This Row],[Nov Corte]]</f>
        <v>100</v>
      </c>
      <c r="L228" s="13">
        <f>IFERROR(VLOOKUP(H228,'Banco de dados ZDA'!A:I,9,0),0)</f>
        <v>0</v>
      </c>
      <c r="M228" s="13">
        <v>0</v>
      </c>
      <c r="N228" s="13">
        <v>200</v>
      </c>
      <c r="O228" s="13">
        <f>IFERROR(VLOOKUP(Tabela1[[#This Row],[Coluna2]],'Banco de dados ZDA'!A:J,10,0),0)</f>
        <v>0</v>
      </c>
      <c r="P228" s="13">
        <v>0</v>
      </c>
      <c r="Q228" s="13">
        <v>150</v>
      </c>
      <c r="R228" s="13">
        <f>AVERAGE(Tabela1[[#This Row],[NOVEMBRO TOTAL]],Tabela1[[#This Row],[DEZEMBRO TOTAL]],Tabela1[[#This Row],[JANEIRO TOTAL]])</f>
        <v>150</v>
      </c>
      <c r="S228" s="14">
        <f>IFERROR(Tabela1[[#This Row],[MÉDIA]]/Tabela1[[#This Row],[META MARÇO FINAL]],"-")</f>
        <v>0.90909090909090906</v>
      </c>
      <c r="T228" s="15">
        <f>Tabela1[[#This Row],[MÉDIA]]+Tabela1[[#This Row],[MÉDIA]]*10%</f>
        <v>165</v>
      </c>
      <c r="U228" s="16">
        <f>VLOOKUP(Tabela1[[#This Row],[CD_ITEM]],'BD PESO UNITÁRIO'!A:F,6,0)</f>
        <v>6.1020000000000003</v>
      </c>
      <c r="V228" s="15">
        <f>Tabela1[[#This Row],[META MARÇO FINAL]]*Tabela1[[#This Row],[PESO UNITÁRIO]]</f>
        <v>1006.83</v>
      </c>
    </row>
    <row r="229" spans="1:22" x14ac:dyDescent="0.3">
      <c r="A229" s="7" t="s">
        <v>53</v>
      </c>
      <c r="B229" s="8" t="s">
        <v>21</v>
      </c>
      <c r="C229" s="8" t="s">
        <v>22</v>
      </c>
      <c r="D229" s="9" t="s">
        <v>148</v>
      </c>
      <c r="E229" s="10" t="s">
        <v>149</v>
      </c>
      <c r="F229" s="11"/>
      <c r="G229" s="12" t="s">
        <v>219</v>
      </c>
      <c r="H229" s="12" t="str">
        <f>CONCATENATE(Tabela1[[#This Row],[ZONA]],Tabela1[[#This Row],[CD_ITEM]])</f>
        <v>G00034021631</v>
      </c>
      <c r="I229" s="13">
        <v>100</v>
      </c>
      <c r="J229" s="13">
        <v>0</v>
      </c>
      <c r="K229" s="13">
        <f>Tabela1[[#This Row],[Nov]]+Tabela1[[#This Row],[Nov Corte]]</f>
        <v>100</v>
      </c>
      <c r="L229" s="13">
        <f>IFERROR(VLOOKUP(H229,'Banco de dados ZDA'!A:I,9,0),0)</f>
        <v>0</v>
      </c>
      <c r="M229" s="13">
        <v>0</v>
      </c>
      <c r="N229" s="13">
        <v>200</v>
      </c>
      <c r="O229" s="13">
        <f>IFERROR(VLOOKUP(Tabela1[[#This Row],[Coluna2]],'Banco de dados ZDA'!A:J,10,0),0)</f>
        <v>0</v>
      </c>
      <c r="P229" s="13">
        <v>0</v>
      </c>
      <c r="Q229" s="13">
        <v>150</v>
      </c>
      <c r="R229" s="13">
        <f>AVERAGE(Tabela1[[#This Row],[NOVEMBRO TOTAL]],Tabela1[[#This Row],[DEZEMBRO TOTAL]],Tabela1[[#This Row],[JANEIRO TOTAL]])</f>
        <v>150</v>
      </c>
      <c r="S229" s="14">
        <f>IFERROR(Tabela1[[#This Row],[MÉDIA]]/Tabela1[[#This Row],[META MARÇO FINAL]],"-")</f>
        <v>0.90909090909090906</v>
      </c>
      <c r="T229" s="15">
        <f>Tabela1[[#This Row],[MÉDIA]]+Tabela1[[#This Row],[MÉDIA]]*10%</f>
        <v>165</v>
      </c>
      <c r="U229" s="16">
        <f>VLOOKUP(Tabela1[[#This Row],[CD_ITEM]],'BD PESO UNITÁRIO'!A:F,6,0)</f>
        <v>5.1420000000000003</v>
      </c>
      <c r="V229" s="15">
        <f>Tabela1[[#This Row],[META MARÇO FINAL]]*Tabela1[[#This Row],[PESO UNITÁRIO]]</f>
        <v>848.43000000000006</v>
      </c>
    </row>
    <row r="230" spans="1:22" x14ac:dyDescent="0.3">
      <c r="A230" s="7" t="s">
        <v>53</v>
      </c>
      <c r="B230" s="8" t="s">
        <v>21</v>
      </c>
      <c r="C230" s="8" t="s">
        <v>22</v>
      </c>
      <c r="D230" s="9" t="s">
        <v>150</v>
      </c>
      <c r="E230" s="10" t="s">
        <v>151</v>
      </c>
      <c r="F230" s="11"/>
      <c r="G230" s="12" t="s">
        <v>219</v>
      </c>
      <c r="H230" s="12" t="str">
        <f>CONCATENATE(Tabela1[[#This Row],[ZONA]],Tabela1[[#This Row],[CD_ITEM]])</f>
        <v>G00034021632</v>
      </c>
      <c r="I230" s="13">
        <v>100</v>
      </c>
      <c r="J230" s="13">
        <v>0</v>
      </c>
      <c r="K230" s="13">
        <f>Tabela1[[#This Row],[Nov]]+Tabela1[[#This Row],[Nov Corte]]</f>
        <v>100</v>
      </c>
      <c r="L230" s="13">
        <f>IFERROR(VLOOKUP(H230,'Banco de dados ZDA'!A:I,9,0),0)</f>
        <v>0</v>
      </c>
      <c r="M230" s="13">
        <v>0</v>
      </c>
      <c r="N230" s="13">
        <v>200</v>
      </c>
      <c r="O230" s="13">
        <f>IFERROR(VLOOKUP(Tabela1[[#This Row],[Coluna2]],'Banco de dados ZDA'!A:J,10,0),0)</f>
        <v>0</v>
      </c>
      <c r="P230" s="13">
        <v>0</v>
      </c>
      <c r="Q230" s="13">
        <v>150</v>
      </c>
      <c r="R230" s="13">
        <f>AVERAGE(Tabela1[[#This Row],[NOVEMBRO TOTAL]],Tabela1[[#This Row],[DEZEMBRO TOTAL]],Tabela1[[#This Row],[JANEIRO TOTAL]])</f>
        <v>150</v>
      </c>
      <c r="S230" s="14">
        <f>IFERROR(Tabela1[[#This Row],[MÉDIA]]/Tabela1[[#This Row],[META MARÇO FINAL]],"-")</f>
        <v>0.90909090909090906</v>
      </c>
      <c r="T230" s="15">
        <f>Tabela1[[#This Row],[MÉDIA]]+Tabela1[[#This Row],[MÉDIA]]*10%</f>
        <v>165</v>
      </c>
      <c r="U230" s="16">
        <f>VLOOKUP(Tabela1[[#This Row],[CD_ITEM]],'BD PESO UNITÁRIO'!A:F,6,0)</f>
        <v>6.1020000000000003</v>
      </c>
      <c r="V230" s="15">
        <f>Tabela1[[#This Row],[META MARÇO FINAL]]*Tabela1[[#This Row],[PESO UNITÁRIO]]</f>
        <v>1006.83</v>
      </c>
    </row>
    <row r="231" spans="1:22" x14ac:dyDescent="0.3">
      <c r="A231" s="7" t="s">
        <v>53</v>
      </c>
      <c r="B231" s="8" t="s">
        <v>21</v>
      </c>
      <c r="C231" s="8" t="s">
        <v>22</v>
      </c>
      <c r="D231" s="9" t="s">
        <v>152</v>
      </c>
      <c r="E231" s="10" t="s">
        <v>153</v>
      </c>
      <c r="F231" s="11"/>
      <c r="G231" s="12" t="s">
        <v>219</v>
      </c>
      <c r="H231" s="12" t="str">
        <f>CONCATENATE(Tabela1[[#This Row],[ZONA]],Tabela1[[#This Row],[CD_ITEM]])</f>
        <v>G00034021633</v>
      </c>
      <c r="I231" s="13">
        <v>100</v>
      </c>
      <c r="J231" s="13">
        <v>0</v>
      </c>
      <c r="K231" s="13">
        <f>Tabela1[[#This Row],[Nov]]+Tabela1[[#This Row],[Nov Corte]]</f>
        <v>100</v>
      </c>
      <c r="L231" s="13">
        <f>IFERROR(VLOOKUP(H231,'Banco de dados ZDA'!A:I,9,0),0)</f>
        <v>0</v>
      </c>
      <c r="M231" s="13">
        <v>0</v>
      </c>
      <c r="N231" s="13">
        <v>200</v>
      </c>
      <c r="O231" s="13">
        <f>IFERROR(VLOOKUP(Tabela1[[#This Row],[Coluna2]],'Banco de dados ZDA'!A:J,10,0),0)</f>
        <v>0</v>
      </c>
      <c r="P231" s="13">
        <v>0</v>
      </c>
      <c r="Q231" s="13">
        <v>150</v>
      </c>
      <c r="R231" s="13">
        <f>AVERAGE(Tabela1[[#This Row],[NOVEMBRO TOTAL]],Tabela1[[#This Row],[DEZEMBRO TOTAL]],Tabela1[[#This Row],[JANEIRO TOTAL]])</f>
        <v>150</v>
      </c>
      <c r="S231" s="14">
        <f>IFERROR(Tabela1[[#This Row],[MÉDIA]]/Tabela1[[#This Row],[META MARÇO FINAL]],"-")</f>
        <v>0.90909090909090906</v>
      </c>
      <c r="T231" s="15">
        <f>Tabela1[[#This Row],[MÉDIA]]+Tabela1[[#This Row],[MÉDIA]]*10%</f>
        <v>165</v>
      </c>
      <c r="U231" s="16">
        <f>VLOOKUP(Tabela1[[#This Row],[CD_ITEM]],'BD PESO UNITÁRIO'!A:F,6,0)</f>
        <v>6.1020000000000003</v>
      </c>
      <c r="V231" s="15">
        <f>Tabela1[[#This Row],[META MARÇO FINAL]]*Tabela1[[#This Row],[PESO UNITÁRIO]]</f>
        <v>1006.83</v>
      </c>
    </row>
    <row r="232" spans="1:22" x14ac:dyDescent="0.3">
      <c r="A232" s="7" t="s">
        <v>53</v>
      </c>
      <c r="B232" s="8" t="s">
        <v>21</v>
      </c>
      <c r="C232" s="8" t="s">
        <v>22</v>
      </c>
      <c r="D232" s="9" t="s">
        <v>154</v>
      </c>
      <c r="E232" s="10" t="s">
        <v>155</v>
      </c>
      <c r="F232" s="11"/>
      <c r="G232" s="12" t="s">
        <v>219</v>
      </c>
      <c r="H232" s="12" t="str">
        <f>CONCATENATE(Tabela1[[#This Row],[ZONA]],Tabela1[[#This Row],[CD_ITEM]])</f>
        <v>G00034021634</v>
      </c>
      <c r="I232" s="13">
        <v>100</v>
      </c>
      <c r="J232" s="13">
        <v>0</v>
      </c>
      <c r="K232" s="13">
        <f>Tabela1[[#This Row],[Nov]]+Tabela1[[#This Row],[Nov Corte]]</f>
        <v>100</v>
      </c>
      <c r="L232" s="13">
        <f>IFERROR(VLOOKUP(H232,'Banco de dados ZDA'!A:I,9,0),0)</f>
        <v>0</v>
      </c>
      <c r="M232" s="13">
        <v>0</v>
      </c>
      <c r="N232" s="13">
        <v>200</v>
      </c>
      <c r="O232" s="13">
        <f>IFERROR(VLOOKUP(Tabela1[[#This Row],[Coluna2]],'Banco de dados ZDA'!A:J,10,0),0)</f>
        <v>0</v>
      </c>
      <c r="P232" s="13">
        <v>0</v>
      </c>
      <c r="Q232" s="13">
        <v>150</v>
      </c>
      <c r="R232" s="13">
        <f>AVERAGE(Tabela1[[#This Row],[NOVEMBRO TOTAL]],Tabela1[[#This Row],[DEZEMBRO TOTAL]],Tabela1[[#This Row],[JANEIRO TOTAL]])</f>
        <v>150</v>
      </c>
      <c r="S232" s="14">
        <f>IFERROR(Tabela1[[#This Row],[MÉDIA]]/Tabela1[[#This Row],[META MARÇO FINAL]],"-")</f>
        <v>0.90909090909090906</v>
      </c>
      <c r="T232" s="15">
        <f>Tabela1[[#This Row],[MÉDIA]]+Tabela1[[#This Row],[MÉDIA]]*10%</f>
        <v>165</v>
      </c>
      <c r="U232" s="16">
        <f>VLOOKUP(Tabela1[[#This Row],[CD_ITEM]],'BD PESO UNITÁRIO'!A:F,6,0)</f>
        <v>6.1020000000000003</v>
      </c>
      <c r="V232" s="15">
        <f>Tabela1[[#This Row],[META MARÇO FINAL]]*Tabela1[[#This Row],[PESO UNITÁRIO]]</f>
        <v>1006.83</v>
      </c>
    </row>
    <row r="233" spans="1:22" x14ac:dyDescent="0.3">
      <c r="A233" s="7" t="s">
        <v>53</v>
      </c>
      <c r="B233" s="8" t="s">
        <v>21</v>
      </c>
      <c r="C233" s="8" t="s">
        <v>22</v>
      </c>
      <c r="D233" s="9" t="s">
        <v>156</v>
      </c>
      <c r="E233" s="10" t="s">
        <v>157</v>
      </c>
      <c r="F233" s="11"/>
      <c r="G233" s="12" t="s">
        <v>219</v>
      </c>
      <c r="H233" s="12" t="str">
        <f>CONCATENATE(Tabela1[[#This Row],[ZONA]],Tabela1[[#This Row],[CD_ITEM]])</f>
        <v>G00034021635</v>
      </c>
      <c r="I233" s="13">
        <v>100</v>
      </c>
      <c r="J233" s="13">
        <v>0</v>
      </c>
      <c r="K233" s="13">
        <f>Tabela1[[#This Row],[Nov]]+Tabela1[[#This Row],[Nov Corte]]</f>
        <v>100</v>
      </c>
      <c r="L233" s="13">
        <f>IFERROR(VLOOKUP(H233,'Banco de dados ZDA'!A:I,9,0),0)</f>
        <v>0</v>
      </c>
      <c r="M233" s="13">
        <v>0</v>
      </c>
      <c r="N233" s="13">
        <v>200</v>
      </c>
      <c r="O233" s="13">
        <f>IFERROR(VLOOKUP(Tabela1[[#This Row],[Coluna2]],'Banco de dados ZDA'!A:J,10,0),0)</f>
        <v>0</v>
      </c>
      <c r="P233" s="13">
        <v>0</v>
      </c>
      <c r="Q233" s="13">
        <v>150</v>
      </c>
      <c r="R233" s="13">
        <f>AVERAGE(Tabela1[[#This Row],[NOVEMBRO TOTAL]],Tabela1[[#This Row],[DEZEMBRO TOTAL]],Tabela1[[#This Row],[JANEIRO TOTAL]])</f>
        <v>150</v>
      </c>
      <c r="S233" s="14">
        <f>IFERROR(Tabela1[[#This Row],[MÉDIA]]/Tabela1[[#This Row],[META MARÇO FINAL]],"-")</f>
        <v>0.90909090909090906</v>
      </c>
      <c r="T233" s="15">
        <f>Tabela1[[#This Row],[MÉDIA]]+Tabela1[[#This Row],[MÉDIA]]*10%</f>
        <v>165</v>
      </c>
      <c r="U233" s="16">
        <f>VLOOKUP(Tabela1[[#This Row],[CD_ITEM]],'BD PESO UNITÁRIO'!A:F,6,0)</f>
        <v>5.1420000000000003</v>
      </c>
      <c r="V233" s="15">
        <f>Tabela1[[#This Row],[META MARÇO FINAL]]*Tabela1[[#This Row],[PESO UNITÁRIO]]</f>
        <v>848.43000000000006</v>
      </c>
    </row>
    <row r="234" spans="1:22" x14ac:dyDescent="0.3">
      <c r="A234" s="7" t="s">
        <v>158</v>
      </c>
      <c r="B234" s="8" t="s">
        <v>21</v>
      </c>
      <c r="C234" s="8" t="s">
        <v>96</v>
      </c>
      <c r="D234" s="9" t="s">
        <v>159</v>
      </c>
      <c r="E234" s="10" t="s">
        <v>160</v>
      </c>
      <c r="F234" s="11"/>
      <c r="G234" s="12" t="s">
        <v>219</v>
      </c>
      <c r="H234" s="12" t="str">
        <f>CONCATENATE(Tabela1[[#This Row],[ZONA]],Tabela1[[#This Row],[CD_ITEM]])</f>
        <v>G00034021647</v>
      </c>
      <c r="I234" s="13">
        <v>100</v>
      </c>
      <c r="J234" s="13">
        <v>0</v>
      </c>
      <c r="K234" s="13">
        <f>Tabela1[[#This Row],[Nov]]+Tabela1[[#This Row],[Nov Corte]]</f>
        <v>100</v>
      </c>
      <c r="L234" s="13">
        <f>IFERROR(VLOOKUP(H234,'Banco de dados ZDA'!A:I,9,0),0)</f>
        <v>0</v>
      </c>
      <c r="M234" s="13">
        <v>0</v>
      </c>
      <c r="N234" s="13">
        <v>200</v>
      </c>
      <c r="O234" s="13">
        <f>IFERROR(VLOOKUP(Tabela1[[#This Row],[Coluna2]],'Banco de dados ZDA'!A:J,10,0),0)</f>
        <v>0</v>
      </c>
      <c r="P234" s="13">
        <v>0</v>
      </c>
      <c r="Q234" s="13">
        <v>150</v>
      </c>
      <c r="R234" s="13">
        <f>AVERAGE(Tabela1[[#This Row],[NOVEMBRO TOTAL]],Tabela1[[#This Row],[DEZEMBRO TOTAL]],Tabela1[[#This Row],[JANEIRO TOTAL]])</f>
        <v>150</v>
      </c>
      <c r="S234" s="14">
        <f>IFERROR(Tabela1[[#This Row],[MÉDIA]]/Tabela1[[#This Row],[META MARÇO FINAL]],"-")</f>
        <v>0.90909090909090906</v>
      </c>
      <c r="T234" s="15">
        <f>Tabela1[[#This Row],[MÉDIA]]+Tabela1[[#This Row],[MÉDIA]]*10%</f>
        <v>165</v>
      </c>
      <c r="U234" s="16">
        <f>VLOOKUP(Tabela1[[#This Row],[CD_ITEM]],'BD PESO UNITÁRIO'!A:F,6,0)</f>
        <v>2.5099999999999998</v>
      </c>
      <c r="V234" s="15">
        <f>Tabela1[[#This Row],[META MARÇO FINAL]]*Tabela1[[#This Row],[PESO UNITÁRIO]]</f>
        <v>414.15</v>
      </c>
    </row>
    <row r="235" spans="1:22" x14ac:dyDescent="0.3">
      <c r="A235" s="7" t="s">
        <v>158</v>
      </c>
      <c r="B235" s="8" t="s">
        <v>21</v>
      </c>
      <c r="C235" s="8" t="s">
        <v>96</v>
      </c>
      <c r="D235" s="9" t="s">
        <v>161</v>
      </c>
      <c r="E235" s="10" t="s">
        <v>162</v>
      </c>
      <c r="F235" s="11"/>
      <c r="G235" s="12" t="s">
        <v>219</v>
      </c>
      <c r="H235" s="12" t="str">
        <f>CONCATENATE(Tabela1[[#This Row],[ZONA]],Tabela1[[#This Row],[CD_ITEM]])</f>
        <v>G00034021648</v>
      </c>
      <c r="I235" s="13">
        <v>100</v>
      </c>
      <c r="J235" s="13">
        <v>0</v>
      </c>
      <c r="K235" s="13">
        <f>Tabela1[[#This Row],[Nov]]+Tabela1[[#This Row],[Nov Corte]]</f>
        <v>100</v>
      </c>
      <c r="L235" s="13">
        <f>IFERROR(VLOOKUP(H235,'Banco de dados ZDA'!A:I,9,0),0)</f>
        <v>0</v>
      </c>
      <c r="M235" s="13">
        <v>0</v>
      </c>
      <c r="N235" s="13">
        <v>200</v>
      </c>
      <c r="O235" s="13">
        <f>IFERROR(VLOOKUP(Tabela1[[#This Row],[Coluna2]],'Banco de dados ZDA'!A:J,10,0),0)</f>
        <v>0</v>
      </c>
      <c r="P235" s="13">
        <v>0</v>
      </c>
      <c r="Q235" s="13">
        <v>150</v>
      </c>
      <c r="R235" s="13">
        <f>AVERAGE(Tabela1[[#This Row],[NOVEMBRO TOTAL]],Tabela1[[#This Row],[DEZEMBRO TOTAL]],Tabela1[[#This Row],[JANEIRO TOTAL]])</f>
        <v>150</v>
      </c>
      <c r="S235" s="14">
        <f>IFERROR(Tabela1[[#This Row],[MÉDIA]]/Tabela1[[#This Row],[META MARÇO FINAL]],"-")</f>
        <v>0.90909090909090906</v>
      </c>
      <c r="T235" s="15">
        <f>Tabela1[[#This Row],[MÉDIA]]+Tabela1[[#This Row],[MÉDIA]]*10%</f>
        <v>165</v>
      </c>
      <c r="U235" s="16">
        <f>VLOOKUP(Tabela1[[#This Row],[CD_ITEM]],'BD PESO UNITÁRIO'!A:F,6,0)</f>
        <v>2.5099999999999998</v>
      </c>
      <c r="V235" s="15">
        <f>Tabela1[[#This Row],[META MARÇO FINAL]]*Tabela1[[#This Row],[PESO UNITÁRIO]]</f>
        <v>414.15</v>
      </c>
    </row>
    <row r="236" spans="1:22" x14ac:dyDescent="0.3">
      <c r="A236" s="7" t="s">
        <v>66</v>
      </c>
      <c r="B236" s="8" t="s">
        <v>21</v>
      </c>
      <c r="C236" s="8" t="s">
        <v>22</v>
      </c>
      <c r="D236" s="9" t="s">
        <v>163</v>
      </c>
      <c r="E236" s="10" t="s">
        <v>164</v>
      </c>
      <c r="F236" s="11"/>
      <c r="G236" s="12" t="s">
        <v>219</v>
      </c>
      <c r="H236" s="12" t="str">
        <f>CONCATENATE(Tabela1[[#This Row],[ZONA]],Tabela1[[#This Row],[CD_ITEM]])</f>
        <v>G00034021655</v>
      </c>
      <c r="I236" s="13">
        <v>100</v>
      </c>
      <c r="J236" s="13">
        <v>0</v>
      </c>
      <c r="K236" s="13">
        <f>Tabela1[[#This Row],[Nov]]+Tabela1[[#This Row],[Nov Corte]]</f>
        <v>100</v>
      </c>
      <c r="L236" s="13">
        <f>IFERROR(VLOOKUP(H236,'Banco de dados ZDA'!A:I,9,0),0)</f>
        <v>0</v>
      </c>
      <c r="M236" s="13">
        <v>0</v>
      </c>
      <c r="N236" s="13">
        <v>200</v>
      </c>
      <c r="O236" s="13">
        <f>IFERROR(VLOOKUP(Tabela1[[#This Row],[Coluna2]],'Banco de dados ZDA'!A:J,10,0),0)</f>
        <v>0</v>
      </c>
      <c r="P236" s="13">
        <v>0</v>
      </c>
      <c r="Q236" s="13">
        <v>150</v>
      </c>
      <c r="R236" s="13">
        <f>AVERAGE(Tabela1[[#This Row],[NOVEMBRO TOTAL]],Tabela1[[#This Row],[DEZEMBRO TOTAL]],Tabela1[[#This Row],[JANEIRO TOTAL]])</f>
        <v>150</v>
      </c>
      <c r="S236" s="14">
        <f>IFERROR(Tabela1[[#This Row],[MÉDIA]]/Tabela1[[#This Row],[META MARÇO FINAL]],"-")</f>
        <v>0.90909090909090906</v>
      </c>
      <c r="T236" s="15">
        <f>Tabela1[[#This Row],[MÉDIA]]+Tabela1[[#This Row],[MÉDIA]]*10%</f>
        <v>165</v>
      </c>
      <c r="U236" s="16">
        <f>VLOOKUP(Tabela1[[#This Row],[CD_ITEM]],'BD PESO UNITÁRIO'!A:F,6,0)</f>
        <v>2.9590000000000001</v>
      </c>
      <c r="V236" s="15">
        <f>Tabela1[[#This Row],[META MARÇO FINAL]]*Tabela1[[#This Row],[PESO UNITÁRIO]]</f>
        <v>488.23500000000001</v>
      </c>
    </row>
    <row r="237" spans="1:22" x14ac:dyDescent="0.3">
      <c r="A237" s="7" t="s">
        <v>38</v>
      </c>
      <c r="B237" s="8" t="s">
        <v>21</v>
      </c>
      <c r="C237" s="8" t="s">
        <v>22</v>
      </c>
      <c r="D237" s="9" t="s">
        <v>165</v>
      </c>
      <c r="E237" s="10" t="s">
        <v>166</v>
      </c>
      <c r="F237" s="11"/>
      <c r="G237" s="12" t="s">
        <v>219</v>
      </c>
      <c r="H237" s="12" t="str">
        <f>CONCATENATE(Tabela1[[#This Row],[ZONA]],Tabela1[[#This Row],[CD_ITEM]])</f>
        <v>G00034021660</v>
      </c>
      <c r="I237" s="13">
        <v>100</v>
      </c>
      <c r="J237" s="13">
        <v>0</v>
      </c>
      <c r="K237" s="13">
        <f>Tabela1[[#This Row],[Nov]]+Tabela1[[#This Row],[Nov Corte]]</f>
        <v>100</v>
      </c>
      <c r="L237" s="13">
        <f>IFERROR(VLOOKUP(H237,'Banco de dados ZDA'!A:I,9,0),0)</f>
        <v>0</v>
      </c>
      <c r="M237" s="13">
        <v>0</v>
      </c>
      <c r="N237" s="13">
        <v>200</v>
      </c>
      <c r="O237" s="13">
        <f>IFERROR(VLOOKUP(Tabela1[[#This Row],[Coluna2]],'Banco de dados ZDA'!A:J,10,0),0)</f>
        <v>0</v>
      </c>
      <c r="P237" s="13">
        <v>0</v>
      </c>
      <c r="Q237" s="13">
        <v>150</v>
      </c>
      <c r="R237" s="13">
        <f>AVERAGE(Tabela1[[#This Row],[NOVEMBRO TOTAL]],Tabela1[[#This Row],[DEZEMBRO TOTAL]],Tabela1[[#This Row],[JANEIRO TOTAL]])</f>
        <v>150</v>
      </c>
      <c r="S237" s="14">
        <f>IFERROR(Tabela1[[#This Row],[MÉDIA]]/Tabela1[[#This Row],[META MARÇO FINAL]],"-")</f>
        <v>0.90909090909090906</v>
      </c>
      <c r="T237" s="15">
        <f>Tabela1[[#This Row],[MÉDIA]]+Tabela1[[#This Row],[MÉDIA]]*10%</f>
        <v>165</v>
      </c>
      <c r="U237" s="16">
        <f>VLOOKUP(Tabela1[[#This Row],[CD_ITEM]],'BD PESO UNITÁRIO'!A:F,6,0)</f>
        <v>8.4250000000000007</v>
      </c>
      <c r="V237" s="15">
        <f>Tabela1[[#This Row],[META MARÇO FINAL]]*Tabela1[[#This Row],[PESO UNITÁRIO]]</f>
        <v>1390.1250000000002</v>
      </c>
    </row>
    <row r="238" spans="1:22" x14ac:dyDescent="0.3">
      <c r="A238" s="7" t="s">
        <v>26</v>
      </c>
      <c r="B238" s="8" t="s">
        <v>21</v>
      </c>
      <c r="C238" s="8" t="s">
        <v>167</v>
      </c>
      <c r="D238" s="9" t="s">
        <v>168</v>
      </c>
      <c r="E238" s="10" t="s">
        <v>169</v>
      </c>
      <c r="F238" s="11"/>
      <c r="G238" s="12" t="s">
        <v>219</v>
      </c>
      <c r="H238" s="12" t="str">
        <f>CONCATENATE(Tabela1[[#This Row],[ZONA]],Tabela1[[#This Row],[CD_ITEM]])</f>
        <v>G00034021678</v>
      </c>
      <c r="I238" s="13">
        <v>100</v>
      </c>
      <c r="J238" s="13">
        <v>0</v>
      </c>
      <c r="K238" s="13">
        <f>Tabela1[[#This Row],[Nov]]+Tabela1[[#This Row],[Nov Corte]]</f>
        <v>100</v>
      </c>
      <c r="L238" s="13">
        <f>IFERROR(VLOOKUP(H238,'Banco de dados ZDA'!A:I,9,0),0)</f>
        <v>0</v>
      </c>
      <c r="M238" s="13">
        <v>0</v>
      </c>
      <c r="N238" s="13">
        <v>200</v>
      </c>
      <c r="O238" s="13">
        <f>IFERROR(VLOOKUP(Tabela1[[#This Row],[Coluna2]],'Banco de dados ZDA'!A:J,10,0),0)</f>
        <v>0</v>
      </c>
      <c r="P238" s="13">
        <v>0</v>
      </c>
      <c r="Q238" s="13">
        <v>150</v>
      </c>
      <c r="R238" s="13">
        <f>AVERAGE(Tabela1[[#This Row],[NOVEMBRO TOTAL]],Tabela1[[#This Row],[DEZEMBRO TOTAL]],Tabela1[[#This Row],[JANEIRO TOTAL]])</f>
        <v>150</v>
      </c>
      <c r="S238" s="14">
        <f>IFERROR(Tabela1[[#This Row],[MÉDIA]]/Tabela1[[#This Row],[META MARÇO FINAL]],"-")</f>
        <v>0.90909090909090906</v>
      </c>
      <c r="T238" s="15">
        <f>Tabela1[[#This Row],[MÉDIA]]+Tabela1[[#This Row],[MÉDIA]]*10%</f>
        <v>165</v>
      </c>
      <c r="U238" s="16">
        <f>VLOOKUP(Tabela1[[#This Row],[CD_ITEM]],'BD PESO UNITÁRIO'!A:F,6,0)</f>
        <v>4.734</v>
      </c>
      <c r="V238" s="15">
        <f>Tabela1[[#This Row],[META MARÇO FINAL]]*Tabela1[[#This Row],[PESO UNITÁRIO]]</f>
        <v>781.11</v>
      </c>
    </row>
    <row r="239" spans="1:22" x14ac:dyDescent="0.3">
      <c r="A239" s="7" t="s">
        <v>170</v>
      </c>
      <c r="B239" s="8" t="s">
        <v>21</v>
      </c>
      <c r="C239" s="8" t="s">
        <v>22</v>
      </c>
      <c r="D239" s="9" t="s">
        <v>171</v>
      </c>
      <c r="E239" s="10" t="s">
        <v>172</v>
      </c>
      <c r="F239" s="11"/>
      <c r="G239" s="12" t="s">
        <v>219</v>
      </c>
      <c r="H239" s="12" t="str">
        <f>CONCATENATE(Tabela1[[#This Row],[ZONA]],Tabela1[[#This Row],[CD_ITEM]])</f>
        <v>G00034070025</v>
      </c>
      <c r="I239" s="13">
        <f>IFERROR(VLOOKUP(Tabela1[[#This Row],[Coluna2]],'Banco de dados ZDA'!A:E,5,0),0)</f>
        <v>10</v>
      </c>
      <c r="J239" s="13">
        <v>0</v>
      </c>
      <c r="K239" s="13">
        <f>Tabela1[[#This Row],[Nov]]+Tabela1[[#This Row],[Nov Corte]]</f>
        <v>10</v>
      </c>
      <c r="L239" s="13">
        <f>IFERROR(VLOOKUP(H239,'Banco de dados ZDA'!A:I,9,0),0)</f>
        <v>20</v>
      </c>
      <c r="M239" s="13">
        <v>0</v>
      </c>
      <c r="N239" s="13">
        <f>Tabela1[[#This Row],[Dez]]+Tabela1[[#This Row],[Dez Corte]]</f>
        <v>20</v>
      </c>
      <c r="O239" s="13">
        <f>IFERROR(VLOOKUP(Tabela1[[#This Row],[Coluna2]],'Banco de dados ZDA'!A:J,10,0),0)</f>
        <v>163</v>
      </c>
      <c r="P239" s="13">
        <v>0</v>
      </c>
      <c r="Q239" s="13">
        <f>Tabela1[[#This Row],[Jan]]+Tabela1[[#This Row],[Jan Corte]]</f>
        <v>163</v>
      </c>
      <c r="R239" s="13">
        <f>AVERAGE(Tabela1[[#This Row],[NOVEMBRO TOTAL]],Tabela1[[#This Row],[DEZEMBRO TOTAL]],Tabela1[[#This Row],[JANEIRO TOTAL]])</f>
        <v>64.333333333333329</v>
      </c>
      <c r="S239" s="14">
        <f>IFERROR(Tabela1[[#This Row],[MÉDIA]]/Tabela1[[#This Row],[META MARÇO FINAL]],"-")</f>
        <v>0.90909090909090906</v>
      </c>
      <c r="T239" s="15">
        <f>Tabela1[[#This Row],[MÉDIA]]+Tabela1[[#This Row],[MÉDIA]]*10%</f>
        <v>70.766666666666666</v>
      </c>
      <c r="U239" s="16">
        <f>VLOOKUP(Tabela1[[#This Row],[CD_ITEM]],'BD PESO UNITÁRIO'!A:F,6,0)</f>
        <v>2.5099999999999998</v>
      </c>
      <c r="V239" s="15">
        <f>Tabela1[[#This Row],[META MARÇO FINAL]]*Tabela1[[#This Row],[PESO UNITÁRIO]]</f>
        <v>177.62433333333331</v>
      </c>
    </row>
    <row r="240" spans="1:22" x14ac:dyDescent="0.3">
      <c r="A240" s="7" t="s">
        <v>170</v>
      </c>
      <c r="B240" s="8" t="s">
        <v>21</v>
      </c>
      <c r="C240" s="8" t="s">
        <v>22</v>
      </c>
      <c r="D240" s="9" t="s">
        <v>173</v>
      </c>
      <c r="E240" s="10" t="s">
        <v>174</v>
      </c>
      <c r="F240" s="11"/>
      <c r="G240" s="12" t="s">
        <v>219</v>
      </c>
      <c r="H240" s="12" t="str">
        <f>CONCATENATE(Tabela1[[#This Row],[ZONA]],Tabela1[[#This Row],[CD_ITEM]])</f>
        <v>G00034070028</v>
      </c>
      <c r="I240" s="13">
        <f>IFERROR(VLOOKUP(Tabela1[[#This Row],[Coluna2]],'Banco de dados ZDA'!A:E,5,0),0)</f>
        <v>10</v>
      </c>
      <c r="J240" s="13">
        <v>0</v>
      </c>
      <c r="K240" s="13">
        <f>Tabela1[[#This Row],[Nov]]+Tabela1[[#This Row],[Nov Corte]]</f>
        <v>10</v>
      </c>
      <c r="L240" s="13">
        <f>IFERROR(VLOOKUP(H240,'Banco de dados ZDA'!A:I,9,0),0)</f>
        <v>33</v>
      </c>
      <c r="M240" s="13">
        <v>0</v>
      </c>
      <c r="N240" s="13">
        <f>Tabela1[[#This Row],[Dez]]+Tabela1[[#This Row],[Dez Corte]]</f>
        <v>33</v>
      </c>
      <c r="O240" s="13">
        <f>IFERROR(VLOOKUP(Tabela1[[#This Row],[Coluna2]],'Banco de dados ZDA'!A:J,10,0),0)</f>
        <v>166</v>
      </c>
      <c r="P240" s="13">
        <v>0</v>
      </c>
      <c r="Q240" s="13">
        <f>Tabela1[[#This Row],[Jan]]+Tabela1[[#This Row],[Jan Corte]]</f>
        <v>166</v>
      </c>
      <c r="R240" s="13">
        <f>AVERAGE(Tabela1[[#This Row],[NOVEMBRO TOTAL]],Tabela1[[#This Row],[DEZEMBRO TOTAL]],Tabela1[[#This Row],[JANEIRO TOTAL]])</f>
        <v>69.666666666666671</v>
      </c>
      <c r="S240" s="14">
        <f>IFERROR(Tabela1[[#This Row],[MÉDIA]]/Tabela1[[#This Row],[META MARÇO FINAL]],"-")</f>
        <v>0.90909090909090906</v>
      </c>
      <c r="T240" s="15">
        <f>Tabela1[[#This Row],[MÉDIA]]+Tabela1[[#This Row],[MÉDIA]]*10%</f>
        <v>76.63333333333334</v>
      </c>
      <c r="U240" s="16">
        <f>VLOOKUP(Tabela1[[#This Row],[CD_ITEM]],'BD PESO UNITÁRIO'!A:F,6,0)</f>
        <v>2.5099999999999998</v>
      </c>
      <c r="V240" s="15">
        <f>Tabela1[[#This Row],[META MARÇO FINAL]]*Tabela1[[#This Row],[PESO UNITÁRIO]]</f>
        <v>192.34966666666668</v>
      </c>
    </row>
    <row r="241" spans="1:22" x14ac:dyDescent="0.3">
      <c r="A241" s="7" t="s">
        <v>175</v>
      </c>
      <c r="B241" s="8" t="s">
        <v>176</v>
      </c>
      <c r="C241" s="8" t="s">
        <v>22</v>
      </c>
      <c r="D241" s="9" t="s">
        <v>177</v>
      </c>
      <c r="E241" s="10" t="s">
        <v>178</v>
      </c>
      <c r="F241" s="11"/>
      <c r="G241" s="12" t="s">
        <v>219</v>
      </c>
      <c r="H241" s="12" t="str">
        <f>CONCATENATE(Tabela1[[#This Row],[ZONA]],Tabela1[[#This Row],[CD_ITEM]])</f>
        <v>G00034D00006</v>
      </c>
      <c r="I241" s="13">
        <f>IFERROR(VLOOKUP(Tabela1[[#This Row],[Coluna2]],'Banco de dados ZDA'!A:E,5,0),0)</f>
        <v>33</v>
      </c>
      <c r="J241" s="13">
        <v>0</v>
      </c>
      <c r="K241" s="13">
        <f>Tabela1[[#This Row],[Nov]]+Tabela1[[#This Row],[Nov Corte]]</f>
        <v>33</v>
      </c>
      <c r="L241" s="13">
        <f>IFERROR(VLOOKUP(H241,'Banco de dados ZDA'!A:I,9,0),0)</f>
        <v>10</v>
      </c>
      <c r="M241" s="13">
        <v>0</v>
      </c>
      <c r="N241" s="13">
        <f>Tabela1[[#This Row],[Dez]]+Tabela1[[#This Row],[Dez Corte]]</f>
        <v>10</v>
      </c>
      <c r="O241" s="13">
        <f>IFERROR(VLOOKUP(Tabela1[[#This Row],[Coluna2]],'Banco de dados ZDA'!A:J,10,0),0)</f>
        <v>46</v>
      </c>
      <c r="P241" s="13">
        <v>0</v>
      </c>
      <c r="Q241" s="13">
        <f>Tabela1[[#This Row],[Jan]]+Tabela1[[#This Row],[Jan Corte]]</f>
        <v>46</v>
      </c>
      <c r="R241" s="13">
        <f>AVERAGE(Tabela1[[#This Row],[NOVEMBRO TOTAL]],Tabela1[[#This Row],[DEZEMBRO TOTAL]],Tabela1[[#This Row],[JANEIRO TOTAL]])</f>
        <v>29.666666666666668</v>
      </c>
      <c r="S241" s="14">
        <f>IFERROR(Tabela1[[#This Row],[MÉDIA]]/Tabela1[[#This Row],[META MARÇO FINAL]],"-")</f>
        <v>0.90909090909090917</v>
      </c>
      <c r="T241" s="15">
        <f>Tabela1[[#This Row],[MÉDIA]]+Tabela1[[#This Row],[MÉDIA]]*10%</f>
        <v>32.633333333333333</v>
      </c>
      <c r="U241" s="16">
        <f>VLOOKUP(Tabela1[[#This Row],[CD_ITEM]],'BD PESO UNITÁRIO'!A:F,6,0)</f>
        <v>1.756</v>
      </c>
      <c r="V241" s="15">
        <f>Tabela1[[#This Row],[META MARÇO FINAL]]*Tabela1[[#This Row],[PESO UNITÁRIO]]</f>
        <v>57.304133333333333</v>
      </c>
    </row>
    <row r="242" spans="1:22" x14ac:dyDescent="0.3">
      <c r="A242" s="7" t="s">
        <v>175</v>
      </c>
      <c r="B242" s="8" t="s">
        <v>176</v>
      </c>
      <c r="C242" s="8" t="s">
        <v>22</v>
      </c>
      <c r="D242" s="9" t="s">
        <v>179</v>
      </c>
      <c r="E242" s="10" t="s">
        <v>180</v>
      </c>
      <c r="F242" s="11"/>
      <c r="G242" s="12" t="s">
        <v>219</v>
      </c>
      <c r="H242" s="12" t="str">
        <f>CONCATENATE(Tabela1[[#This Row],[ZONA]],Tabela1[[#This Row],[CD_ITEM]])</f>
        <v>G00034D00009</v>
      </c>
      <c r="I242" s="13">
        <f>IFERROR(VLOOKUP(Tabela1[[#This Row],[Coluna2]],'Banco de dados ZDA'!A:E,5,0),0)</f>
        <v>150</v>
      </c>
      <c r="J242" s="13">
        <v>0</v>
      </c>
      <c r="K242" s="13">
        <f>Tabela1[[#This Row],[Nov]]+Tabela1[[#This Row],[Nov Corte]]</f>
        <v>150</v>
      </c>
      <c r="L242" s="13">
        <f>IFERROR(VLOOKUP(H242,'Banco de dados ZDA'!A:I,9,0),0)</f>
        <v>20</v>
      </c>
      <c r="M242" s="13">
        <v>0</v>
      </c>
      <c r="N242" s="13">
        <f>Tabela1[[#This Row],[Dez]]+Tabela1[[#This Row],[Dez Corte]]</f>
        <v>20</v>
      </c>
      <c r="O242" s="13">
        <f>IFERROR(VLOOKUP(Tabela1[[#This Row],[Coluna2]],'Banco de dados ZDA'!A:J,10,0),0)</f>
        <v>73</v>
      </c>
      <c r="P242" s="13">
        <v>0</v>
      </c>
      <c r="Q242" s="13">
        <f>Tabela1[[#This Row],[Jan]]+Tabela1[[#This Row],[Jan Corte]]</f>
        <v>73</v>
      </c>
      <c r="R242" s="13">
        <f>AVERAGE(Tabela1[[#This Row],[NOVEMBRO TOTAL]],Tabela1[[#This Row],[DEZEMBRO TOTAL]],Tabela1[[#This Row],[JANEIRO TOTAL]])</f>
        <v>81</v>
      </c>
      <c r="S242" s="14">
        <f>IFERROR(Tabela1[[#This Row],[MÉDIA]]/Tabela1[[#This Row],[META MARÇO FINAL]],"-")</f>
        <v>0.90909090909090917</v>
      </c>
      <c r="T242" s="15">
        <f>Tabela1[[#This Row],[MÉDIA]]+Tabela1[[#This Row],[MÉDIA]]*10%</f>
        <v>89.1</v>
      </c>
      <c r="U242" s="16">
        <f>VLOOKUP(Tabela1[[#This Row],[CD_ITEM]],'BD PESO UNITÁRIO'!A:F,6,0)</f>
        <v>1.756</v>
      </c>
      <c r="V242" s="15">
        <f>Tabela1[[#This Row],[META MARÇO FINAL]]*Tabela1[[#This Row],[PESO UNITÁRIO]]</f>
        <v>156.45959999999999</v>
      </c>
    </row>
    <row r="243" spans="1:22" x14ac:dyDescent="0.3">
      <c r="A243" s="7" t="s">
        <v>175</v>
      </c>
      <c r="B243" s="8" t="s">
        <v>176</v>
      </c>
      <c r="C243" s="8" t="s">
        <v>22</v>
      </c>
      <c r="D243" s="9" t="s">
        <v>181</v>
      </c>
      <c r="E243" s="10" t="s">
        <v>182</v>
      </c>
      <c r="F243" s="11"/>
      <c r="G243" s="12" t="s">
        <v>219</v>
      </c>
      <c r="H243" s="12" t="str">
        <f>CONCATENATE(Tabela1[[#This Row],[ZONA]],Tabela1[[#This Row],[CD_ITEM]])</f>
        <v>G00034D00010</v>
      </c>
      <c r="I243" s="13">
        <f>IFERROR(VLOOKUP(Tabela1[[#This Row],[Coluna2]],'Banco de dados ZDA'!A:E,5,0),0)</f>
        <v>85</v>
      </c>
      <c r="J243" s="13">
        <v>0</v>
      </c>
      <c r="K243" s="13">
        <f>Tabela1[[#This Row],[Nov]]+Tabela1[[#This Row],[Nov Corte]]</f>
        <v>85</v>
      </c>
      <c r="L243" s="13">
        <f>IFERROR(VLOOKUP(H243,'Banco de dados ZDA'!A:I,9,0),0)</f>
        <v>11</v>
      </c>
      <c r="M243" s="13">
        <v>0</v>
      </c>
      <c r="N243" s="13">
        <f>Tabela1[[#This Row],[Dez]]+Tabela1[[#This Row],[Dez Corte]]</f>
        <v>11</v>
      </c>
      <c r="O243" s="13">
        <f>IFERROR(VLOOKUP(Tabela1[[#This Row],[Coluna2]],'Banco de dados ZDA'!A:J,10,0),0)</f>
        <v>73</v>
      </c>
      <c r="P243" s="13">
        <v>0</v>
      </c>
      <c r="Q243" s="13">
        <f>Tabela1[[#This Row],[Jan]]+Tabela1[[#This Row],[Jan Corte]]</f>
        <v>73</v>
      </c>
      <c r="R243" s="13">
        <f>AVERAGE(Tabela1[[#This Row],[NOVEMBRO TOTAL]],Tabela1[[#This Row],[DEZEMBRO TOTAL]],Tabela1[[#This Row],[JANEIRO TOTAL]])</f>
        <v>56.333333333333336</v>
      </c>
      <c r="S243" s="14">
        <f>IFERROR(Tabela1[[#This Row],[MÉDIA]]/Tabela1[[#This Row],[META MARÇO FINAL]],"-")</f>
        <v>0.90909090909090906</v>
      </c>
      <c r="T243" s="15">
        <f>Tabela1[[#This Row],[MÉDIA]]+Tabela1[[#This Row],[MÉDIA]]*10%</f>
        <v>61.966666666666669</v>
      </c>
      <c r="U243" s="16">
        <f>VLOOKUP(Tabela1[[#This Row],[CD_ITEM]],'BD PESO UNITÁRIO'!A:F,6,0)</f>
        <v>1.756</v>
      </c>
      <c r="V243" s="15">
        <f>Tabela1[[#This Row],[META MARÇO FINAL]]*Tabela1[[#This Row],[PESO UNITÁRIO]]</f>
        <v>108.81346666666667</v>
      </c>
    </row>
    <row r="244" spans="1:22" x14ac:dyDescent="0.3">
      <c r="A244" s="7" t="s">
        <v>175</v>
      </c>
      <c r="B244" s="8" t="s">
        <v>176</v>
      </c>
      <c r="C244" s="8" t="s">
        <v>22</v>
      </c>
      <c r="D244" s="9" t="s">
        <v>183</v>
      </c>
      <c r="E244" s="10" t="s">
        <v>184</v>
      </c>
      <c r="F244" s="11"/>
      <c r="G244" s="12" t="s">
        <v>219</v>
      </c>
      <c r="H244" s="12" t="str">
        <f>CONCATENATE(Tabela1[[#This Row],[ZONA]],Tabela1[[#This Row],[CD_ITEM]])</f>
        <v>G00034D00011</v>
      </c>
      <c r="I244" s="13">
        <f>IFERROR(VLOOKUP(Tabela1[[#This Row],[Coluna2]],'Banco de dados ZDA'!A:E,5,0),0)</f>
        <v>44</v>
      </c>
      <c r="J244" s="13">
        <v>0</v>
      </c>
      <c r="K244" s="13">
        <f>Tabela1[[#This Row],[Nov]]+Tabela1[[#This Row],[Nov Corte]]</f>
        <v>44</v>
      </c>
      <c r="L244" s="13">
        <f>IFERROR(VLOOKUP(H244,'Banco de dados ZDA'!A:I,9,0),0)</f>
        <v>5</v>
      </c>
      <c r="M244" s="13">
        <v>0</v>
      </c>
      <c r="N244" s="13">
        <f>Tabela1[[#This Row],[Dez]]+Tabela1[[#This Row],[Dez Corte]]</f>
        <v>5</v>
      </c>
      <c r="O244" s="13">
        <f>IFERROR(VLOOKUP(Tabela1[[#This Row],[Coluna2]],'Banco de dados ZDA'!A:J,10,0),0)</f>
        <v>40</v>
      </c>
      <c r="P244" s="13">
        <v>0</v>
      </c>
      <c r="Q244" s="13">
        <f>Tabela1[[#This Row],[Jan]]+Tabela1[[#This Row],[Jan Corte]]</f>
        <v>40</v>
      </c>
      <c r="R244" s="13">
        <f>AVERAGE(Tabela1[[#This Row],[NOVEMBRO TOTAL]],Tabela1[[#This Row],[DEZEMBRO TOTAL]],Tabela1[[#This Row],[JANEIRO TOTAL]])</f>
        <v>29.666666666666668</v>
      </c>
      <c r="S244" s="14">
        <f>IFERROR(Tabela1[[#This Row],[MÉDIA]]/Tabela1[[#This Row],[META MARÇO FINAL]],"-")</f>
        <v>0.90909090909090917</v>
      </c>
      <c r="T244" s="15">
        <f>Tabela1[[#This Row],[MÉDIA]]+Tabela1[[#This Row],[MÉDIA]]*10%</f>
        <v>32.633333333333333</v>
      </c>
      <c r="U244" s="16">
        <f>VLOOKUP(Tabela1[[#This Row],[CD_ITEM]],'BD PESO UNITÁRIO'!A:F,6,0)</f>
        <v>1.756</v>
      </c>
      <c r="V244" s="15">
        <f>Tabela1[[#This Row],[META MARÇO FINAL]]*Tabela1[[#This Row],[PESO UNITÁRIO]]</f>
        <v>57.304133333333333</v>
      </c>
    </row>
    <row r="245" spans="1:22" x14ac:dyDescent="0.3">
      <c r="A245" s="7" t="s">
        <v>175</v>
      </c>
      <c r="B245" s="8" t="s">
        <v>176</v>
      </c>
      <c r="C245" s="8" t="s">
        <v>22</v>
      </c>
      <c r="D245" s="9" t="s">
        <v>185</v>
      </c>
      <c r="E245" s="10" t="s">
        <v>186</v>
      </c>
      <c r="F245" s="11"/>
      <c r="G245" s="12" t="s">
        <v>219</v>
      </c>
      <c r="H245" s="12" t="str">
        <f>CONCATENATE(Tabela1[[#This Row],[ZONA]],Tabela1[[#This Row],[CD_ITEM]])</f>
        <v>G00034D00021</v>
      </c>
      <c r="I245" s="13">
        <f>IFERROR(VLOOKUP(Tabela1[[#This Row],[Coluna2]],'Banco de dados ZDA'!A:E,5,0),0)</f>
        <v>4</v>
      </c>
      <c r="J245" s="13">
        <v>0</v>
      </c>
      <c r="K245" s="13">
        <f>Tabela1[[#This Row],[Nov]]+Tabela1[[#This Row],[Nov Corte]]</f>
        <v>4</v>
      </c>
      <c r="L245" s="13">
        <f>IFERROR(VLOOKUP(H245,'Banco de dados ZDA'!A:I,9,0),0)</f>
        <v>2</v>
      </c>
      <c r="M245" s="13">
        <v>0</v>
      </c>
      <c r="N245" s="13">
        <f>Tabela1[[#This Row],[Dez]]+Tabela1[[#This Row],[Dez Corte]]</f>
        <v>2</v>
      </c>
      <c r="O245" s="13">
        <f>IFERROR(VLOOKUP(Tabela1[[#This Row],[Coluna2]],'Banco de dados ZDA'!A:J,10,0),0)</f>
        <v>19</v>
      </c>
      <c r="P245" s="13">
        <v>0</v>
      </c>
      <c r="Q245" s="13">
        <f>Tabela1[[#This Row],[Jan]]+Tabela1[[#This Row],[Jan Corte]]</f>
        <v>19</v>
      </c>
      <c r="R245" s="13">
        <f>AVERAGE(Tabela1[[#This Row],[NOVEMBRO TOTAL]],Tabela1[[#This Row],[DEZEMBRO TOTAL]],Tabela1[[#This Row],[JANEIRO TOTAL]])</f>
        <v>8.3333333333333339</v>
      </c>
      <c r="S245" s="14">
        <f>IFERROR(Tabela1[[#This Row],[MÉDIA]]/Tabela1[[#This Row],[META MARÇO FINAL]],"-")</f>
        <v>0.90909090909090906</v>
      </c>
      <c r="T245" s="15">
        <f>Tabela1[[#This Row],[MÉDIA]]+Tabela1[[#This Row],[MÉDIA]]*10%</f>
        <v>9.1666666666666679</v>
      </c>
      <c r="U245" s="16">
        <f>VLOOKUP(Tabela1[[#This Row],[CD_ITEM]],'BD PESO UNITÁRIO'!A:F,6,0)</f>
        <v>1.756</v>
      </c>
      <c r="V245" s="15">
        <f>Tabela1[[#This Row],[META MARÇO FINAL]]*Tabela1[[#This Row],[PESO UNITÁRIO]]</f>
        <v>16.096666666666668</v>
      </c>
    </row>
    <row r="246" spans="1:22" x14ac:dyDescent="0.3">
      <c r="A246" s="7" t="s">
        <v>175</v>
      </c>
      <c r="B246" s="8" t="s">
        <v>176</v>
      </c>
      <c r="C246" s="8" t="s">
        <v>22</v>
      </c>
      <c r="D246" s="9" t="s">
        <v>187</v>
      </c>
      <c r="E246" s="10" t="s">
        <v>188</v>
      </c>
      <c r="F246" s="11"/>
      <c r="G246" s="12" t="s">
        <v>219</v>
      </c>
      <c r="H246" s="12" t="str">
        <f>CONCATENATE(Tabela1[[#This Row],[ZONA]],Tabela1[[#This Row],[CD_ITEM]])</f>
        <v>G00034D00022</v>
      </c>
      <c r="I246" s="13">
        <f>IFERROR(VLOOKUP(Tabela1[[#This Row],[Coluna2]],'Banco de dados ZDA'!A:E,5,0),0)</f>
        <v>2</v>
      </c>
      <c r="J246" s="13">
        <v>0</v>
      </c>
      <c r="K246" s="13">
        <f>Tabela1[[#This Row],[Nov]]+Tabela1[[#This Row],[Nov Corte]]</f>
        <v>2</v>
      </c>
      <c r="L246" s="13">
        <f>IFERROR(VLOOKUP(H246,'Banco de dados ZDA'!A:I,9,0),0)</f>
        <v>0</v>
      </c>
      <c r="M246" s="13">
        <v>0</v>
      </c>
      <c r="N246" s="13">
        <v>50</v>
      </c>
      <c r="O246" s="13">
        <f>IFERROR(VLOOKUP(Tabela1[[#This Row],[Coluna2]],'Banco de dados ZDA'!A:J,10,0),0)</f>
        <v>7</v>
      </c>
      <c r="P246" s="13">
        <v>0</v>
      </c>
      <c r="Q246" s="13">
        <f>Tabela1[[#This Row],[Jan]]+Tabela1[[#This Row],[Jan Corte]]</f>
        <v>7</v>
      </c>
      <c r="R246" s="13">
        <f>AVERAGE(Tabela1[[#This Row],[NOVEMBRO TOTAL]],Tabela1[[#This Row],[DEZEMBRO TOTAL]],Tabela1[[#This Row],[JANEIRO TOTAL]])</f>
        <v>19.666666666666668</v>
      </c>
      <c r="S246" s="14">
        <f>IFERROR(Tabela1[[#This Row],[MÉDIA]]/Tabela1[[#This Row],[META MARÇO FINAL]],"-")</f>
        <v>0.90909090909090917</v>
      </c>
      <c r="T246" s="15">
        <f>Tabela1[[#This Row],[MÉDIA]]+Tabela1[[#This Row],[MÉDIA]]*10%</f>
        <v>21.633333333333333</v>
      </c>
      <c r="U246" s="16">
        <f>VLOOKUP(Tabela1[[#This Row],[CD_ITEM]],'BD PESO UNITÁRIO'!A:F,6,0)</f>
        <v>1.756</v>
      </c>
      <c r="V246" s="15">
        <f>Tabela1[[#This Row],[META MARÇO FINAL]]*Tabela1[[#This Row],[PESO UNITÁRIO]]</f>
        <v>37.98813333333333</v>
      </c>
    </row>
    <row r="247" spans="1:22" x14ac:dyDescent="0.3">
      <c r="A247" s="7" t="s">
        <v>175</v>
      </c>
      <c r="B247" s="8" t="s">
        <v>176</v>
      </c>
      <c r="C247" s="8" t="s">
        <v>22</v>
      </c>
      <c r="D247" s="9" t="s">
        <v>189</v>
      </c>
      <c r="E247" s="10" t="s">
        <v>190</v>
      </c>
      <c r="F247" s="11"/>
      <c r="G247" s="12" t="s">
        <v>219</v>
      </c>
      <c r="H247" s="12" t="str">
        <f>CONCATENATE(Tabela1[[#This Row],[ZONA]],Tabela1[[#This Row],[CD_ITEM]])</f>
        <v>G00034D00023</v>
      </c>
      <c r="I247" s="13">
        <f>IFERROR(VLOOKUP(Tabela1[[#This Row],[Coluna2]],'Banco de dados ZDA'!A:E,5,0),0)</f>
        <v>5</v>
      </c>
      <c r="J247" s="13">
        <v>0</v>
      </c>
      <c r="K247" s="13">
        <f>Tabela1[[#This Row],[Nov]]+Tabela1[[#This Row],[Nov Corte]]</f>
        <v>5</v>
      </c>
      <c r="L247" s="13">
        <f>IFERROR(VLOOKUP(H247,'Banco de dados ZDA'!A:I,9,0),0)</f>
        <v>1</v>
      </c>
      <c r="M247" s="13">
        <v>0</v>
      </c>
      <c r="N247" s="13">
        <f>Tabela1[[#This Row],[Dez]]+Tabela1[[#This Row],[Dez Corte]]</f>
        <v>1</v>
      </c>
      <c r="O247" s="13">
        <f>IFERROR(VLOOKUP(Tabela1[[#This Row],[Coluna2]],'Banco de dados ZDA'!A:J,10,0),0)</f>
        <v>11</v>
      </c>
      <c r="P247" s="13">
        <v>0</v>
      </c>
      <c r="Q247" s="13">
        <f>Tabela1[[#This Row],[Jan]]+Tabela1[[#This Row],[Jan Corte]]</f>
        <v>11</v>
      </c>
      <c r="R247" s="13">
        <f>AVERAGE(Tabela1[[#This Row],[NOVEMBRO TOTAL]],Tabela1[[#This Row],[DEZEMBRO TOTAL]],Tabela1[[#This Row],[JANEIRO TOTAL]])</f>
        <v>5.666666666666667</v>
      </c>
      <c r="S247" s="14">
        <f>IFERROR(Tabela1[[#This Row],[MÉDIA]]/Tabela1[[#This Row],[META MARÇO FINAL]],"-")</f>
        <v>0.90909090909090917</v>
      </c>
      <c r="T247" s="15">
        <f>Tabela1[[#This Row],[MÉDIA]]+Tabela1[[#This Row],[MÉDIA]]*10%</f>
        <v>6.2333333333333334</v>
      </c>
      <c r="U247" s="16">
        <f>VLOOKUP(Tabela1[[#This Row],[CD_ITEM]],'BD PESO UNITÁRIO'!A:F,6,0)</f>
        <v>1.756</v>
      </c>
      <c r="V247" s="15">
        <f>Tabela1[[#This Row],[META MARÇO FINAL]]*Tabela1[[#This Row],[PESO UNITÁRIO]]</f>
        <v>10.945733333333333</v>
      </c>
    </row>
    <row r="248" spans="1:22" x14ac:dyDescent="0.3">
      <c r="A248" s="7" t="s">
        <v>175</v>
      </c>
      <c r="B248" s="8" t="s">
        <v>176</v>
      </c>
      <c r="C248" s="8" t="s">
        <v>22</v>
      </c>
      <c r="D248" s="9" t="s">
        <v>191</v>
      </c>
      <c r="E248" s="10" t="s">
        <v>192</v>
      </c>
      <c r="F248" s="11"/>
      <c r="G248" s="12" t="s">
        <v>219</v>
      </c>
      <c r="H248" s="12" t="str">
        <f>CONCATENATE(Tabela1[[#This Row],[ZONA]],Tabela1[[#This Row],[CD_ITEM]])</f>
        <v>G00034D00024</v>
      </c>
      <c r="I248" s="13">
        <f>IFERROR(VLOOKUP(Tabela1[[#This Row],[Coluna2]],'Banco de dados ZDA'!A:E,5,0),0)</f>
        <v>10</v>
      </c>
      <c r="J248" s="13">
        <v>0</v>
      </c>
      <c r="K248" s="13">
        <f>Tabela1[[#This Row],[Nov]]+Tabela1[[#This Row],[Nov Corte]]</f>
        <v>10</v>
      </c>
      <c r="L248" s="13">
        <f>IFERROR(VLOOKUP(H248,'Banco de dados ZDA'!A:I,9,0),0)</f>
        <v>4</v>
      </c>
      <c r="M248" s="13">
        <v>0</v>
      </c>
      <c r="N248" s="13">
        <f>Tabela1[[#This Row],[Dez]]+Tabela1[[#This Row],[Dez Corte]]</f>
        <v>4</v>
      </c>
      <c r="O248" s="13">
        <f>IFERROR(VLOOKUP(Tabela1[[#This Row],[Coluna2]],'Banco de dados ZDA'!A:J,10,0),0)</f>
        <v>16</v>
      </c>
      <c r="P248" s="13">
        <v>0</v>
      </c>
      <c r="Q248" s="13">
        <f>Tabela1[[#This Row],[Jan]]+Tabela1[[#This Row],[Jan Corte]]</f>
        <v>16</v>
      </c>
      <c r="R248" s="13">
        <f>AVERAGE(Tabela1[[#This Row],[NOVEMBRO TOTAL]],Tabela1[[#This Row],[DEZEMBRO TOTAL]],Tabela1[[#This Row],[JANEIRO TOTAL]])</f>
        <v>10</v>
      </c>
      <c r="S248" s="14">
        <f>IFERROR(Tabela1[[#This Row],[MÉDIA]]/Tabela1[[#This Row],[META MARÇO FINAL]],"-")</f>
        <v>0.90909090909090906</v>
      </c>
      <c r="T248" s="15">
        <f>Tabela1[[#This Row],[MÉDIA]]+Tabela1[[#This Row],[MÉDIA]]*10%</f>
        <v>11</v>
      </c>
      <c r="U248" s="16">
        <f>VLOOKUP(Tabela1[[#This Row],[CD_ITEM]],'BD PESO UNITÁRIO'!A:F,6,0)</f>
        <v>1.756</v>
      </c>
      <c r="V248" s="15">
        <f>Tabela1[[#This Row],[META MARÇO FINAL]]*Tabela1[[#This Row],[PESO UNITÁRIO]]</f>
        <v>19.315999999999999</v>
      </c>
    </row>
    <row r="249" spans="1:22" x14ac:dyDescent="0.3">
      <c r="A249" s="7" t="s">
        <v>193</v>
      </c>
      <c r="B249" s="8" t="s">
        <v>176</v>
      </c>
      <c r="C249" s="8" t="s">
        <v>22</v>
      </c>
      <c r="D249" s="9" t="s">
        <v>194</v>
      </c>
      <c r="E249" s="10" t="s">
        <v>195</v>
      </c>
      <c r="F249" s="11"/>
      <c r="G249" s="12" t="s">
        <v>219</v>
      </c>
      <c r="H249" s="12" t="str">
        <f>CONCATENATE(Tabela1[[#This Row],[ZONA]],Tabela1[[#This Row],[CD_ITEM]])</f>
        <v>G00034D00025</v>
      </c>
      <c r="I249" s="13">
        <f>IFERROR(VLOOKUP(Tabela1[[#This Row],[Coluna2]],'Banco de dados ZDA'!A:E,5,0),0)</f>
        <v>27</v>
      </c>
      <c r="J249" s="13">
        <v>0</v>
      </c>
      <c r="K249" s="13">
        <f>Tabela1[[#This Row],[Nov]]+Tabela1[[#This Row],[Nov Corte]]</f>
        <v>27</v>
      </c>
      <c r="L249" s="13">
        <f>IFERROR(VLOOKUP(H249,'Banco de dados ZDA'!A:I,9,0),0)</f>
        <v>14</v>
      </c>
      <c r="M249" s="13">
        <v>0</v>
      </c>
      <c r="N249" s="13">
        <f>Tabela1[[#This Row],[Dez]]+Tabela1[[#This Row],[Dez Corte]]</f>
        <v>14</v>
      </c>
      <c r="O249" s="13">
        <f>IFERROR(VLOOKUP(Tabela1[[#This Row],[Coluna2]],'Banco de dados ZDA'!A:J,10,0),0)</f>
        <v>67</v>
      </c>
      <c r="P249" s="13">
        <v>0</v>
      </c>
      <c r="Q249" s="13">
        <f>Tabela1[[#This Row],[Jan]]+Tabela1[[#This Row],[Jan Corte]]</f>
        <v>67</v>
      </c>
      <c r="R249" s="13">
        <f>AVERAGE(Tabela1[[#This Row],[NOVEMBRO TOTAL]],Tabela1[[#This Row],[DEZEMBRO TOTAL]],Tabela1[[#This Row],[JANEIRO TOTAL]])</f>
        <v>36</v>
      </c>
      <c r="S249" s="21">
        <f>IFERROR(Tabela1[[#This Row],[MÉDIA]]/Tabela1[[#This Row],[META MARÇO FINAL]],"-")</f>
        <v>0.90909090909090906</v>
      </c>
      <c r="T249" s="15">
        <f>Tabela1[[#This Row],[MÉDIA]]+Tabela1[[#This Row],[MÉDIA]]*10%</f>
        <v>39.6</v>
      </c>
      <c r="U249" s="16">
        <f>VLOOKUP(Tabela1[[#This Row],[CD_ITEM]],'BD PESO UNITÁRIO'!A:F,6,0)</f>
        <v>2.3250000000000002</v>
      </c>
      <c r="V249" s="15">
        <f>Tabela1[[#This Row],[META MARÇO FINAL]]*Tabela1[[#This Row],[PESO UNITÁRIO]]</f>
        <v>92.070000000000007</v>
      </c>
    </row>
    <row r="250" spans="1:22" x14ac:dyDescent="0.3">
      <c r="A250" s="7" t="s">
        <v>193</v>
      </c>
      <c r="B250" s="8" t="s">
        <v>176</v>
      </c>
      <c r="C250" s="8" t="s">
        <v>22</v>
      </c>
      <c r="D250" s="9" t="s">
        <v>196</v>
      </c>
      <c r="E250" s="10" t="s">
        <v>197</v>
      </c>
      <c r="F250" s="11"/>
      <c r="G250" s="12" t="s">
        <v>219</v>
      </c>
      <c r="H250" s="12" t="str">
        <f>CONCATENATE(Tabela1[[#This Row],[ZONA]],Tabela1[[#This Row],[CD_ITEM]])</f>
        <v>G00034D00026</v>
      </c>
      <c r="I250" s="13">
        <f>IFERROR(VLOOKUP(Tabela1[[#This Row],[Coluna2]],'Banco de dados ZDA'!A:E,5,0),0)</f>
        <v>58</v>
      </c>
      <c r="J250" s="13">
        <v>0</v>
      </c>
      <c r="K250" s="13">
        <f>Tabela1[[#This Row],[Nov]]+Tabela1[[#This Row],[Nov Corte]]</f>
        <v>58</v>
      </c>
      <c r="L250" s="13">
        <f>IFERROR(VLOOKUP(H250,'Banco de dados ZDA'!A:I,9,0),0)</f>
        <v>14</v>
      </c>
      <c r="M250" s="13">
        <v>0</v>
      </c>
      <c r="N250" s="13">
        <f>Tabela1[[#This Row],[Dez]]+Tabela1[[#This Row],[Dez Corte]]</f>
        <v>14</v>
      </c>
      <c r="O250" s="13">
        <f>IFERROR(VLOOKUP(Tabela1[[#This Row],[Coluna2]],'Banco de dados ZDA'!A:J,10,0),0)</f>
        <v>71</v>
      </c>
      <c r="P250" s="13">
        <v>0</v>
      </c>
      <c r="Q250" s="13">
        <f>Tabela1[[#This Row],[Jan]]+Tabela1[[#This Row],[Jan Corte]]</f>
        <v>71</v>
      </c>
      <c r="R250" s="13">
        <f>AVERAGE(Tabela1[[#This Row],[NOVEMBRO TOTAL]],Tabela1[[#This Row],[DEZEMBRO TOTAL]],Tabela1[[#This Row],[JANEIRO TOTAL]])</f>
        <v>47.666666666666664</v>
      </c>
      <c r="S250" s="19">
        <f>IFERROR(Tabela1[[#This Row],[MÉDIA]]/Tabela1[[#This Row],[META MARÇO FINAL]],"-")</f>
        <v>0.90909090909090906</v>
      </c>
      <c r="T250" s="15">
        <f>Tabela1[[#This Row],[MÉDIA]]+Tabela1[[#This Row],[MÉDIA]]*10%</f>
        <v>52.43333333333333</v>
      </c>
      <c r="U250" s="16">
        <f>VLOOKUP(Tabela1[[#This Row],[CD_ITEM]],'BD PESO UNITÁRIO'!A:F,6,0)</f>
        <v>4.29</v>
      </c>
      <c r="V250" s="15">
        <f>Tabela1[[#This Row],[META MARÇO FINAL]]*Tabela1[[#This Row],[PESO UNITÁRIO]]</f>
        <v>224.93899999999999</v>
      </c>
    </row>
    <row r="251" spans="1:22" x14ac:dyDescent="0.3">
      <c r="A251" s="7" t="s">
        <v>198</v>
      </c>
      <c r="B251" s="8" t="s">
        <v>176</v>
      </c>
      <c r="C251" s="8" t="s">
        <v>22</v>
      </c>
      <c r="D251" s="9" t="s">
        <v>199</v>
      </c>
      <c r="E251" s="10" t="s">
        <v>200</v>
      </c>
      <c r="F251" s="11"/>
      <c r="G251" s="12" t="s">
        <v>219</v>
      </c>
      <c r="H251" s="12" t="str">
        <f>CONCATENATE(Tabela1[[#This Row],[ZONA]],Tabela1[[#This Row],[CD_ITEM]])</f>
        <v>G00034D00132</v>
      </c>
      <c r="I251" s="13">
        <f>IFERROR(VLOOKUP(Tabela1[[#This Row],[Coluna2]],'Banco de dados ZDA'!A:E,5,0),0)</f>
        <v>16</v>
      </c>
      <c r="J251" s="13">
        <v>0</v>
      </c>
      <c r="K251" s="13">
        <f>Tabela1[[#This Row],[Nov]]+Tabela1[[#This Row],[Nov Corte]]</f>
        <v>16</v>
      </c>
      <c r="L251" s="13">
        <f>IFERROR(VLOOKUP(H251,'Banco de dados ZDA'!A:I,9,0),0)</f>
        <v>13</v>
      </c>
      <c r="M251" s="13">
        <v>0</v>
      </c>
      <c r="N251" s="13">
        <f>Tabela1[[#This Row],[Dez]]+Tabela1[[#This Row],[Dez Corte]]</f>
        <v>13</v>
      </c>
      <c r="O251" s="13">
        <f>IFERROR(VLOOKUP(Tabela1[[#This Row],[Coluna2]],'Banco de dados ZDA'!A:J,10,0),0)</f>
        <v>27</v>
      </c>
      <c r="P251" s="13">
        <v>0</v>
      </c>
      <c r="Q251" s="13">
        <f>Tabela1[[#This Row],[Jan]]+Tabela1[[#This Row],[Jan Corte]]</f>
        <v>27</v>
      </c>
      <c r="R251" s="13">
        <f>AVERAGE(Tabela1[[#This Row],[NOVEMBRO TOTAL]],Tabela1[[#This Row],[DEZEMBRO TOTAL]],Tabela1[[#This Row],[JANEIRO TOTAL]])</f>
        <v>18.666666666666668</v>
      </c>
      <c r="S251" s="21">
        <f>IFERROR(Tabela1[[#This Row],[MÉDIA]]/Tabela1[[#This Row],[META MARÇO FINAL]],"-")</f>
        <v>0.90909090909090906</v>
      </c>
      <c r="T251" s="15">
        <f>Tabela1[[#This Row],[MÉDIA]]+Tabela1[[#This Row],[MÉDIA]]*10%</f>
        <v>20.533333333333335</v>
      </c>
      <c r="U251" s="16">
        <f>VLOOKUP(Tabela1[[#This Row],[CD_ITEM]],'BD PESO UNITÁRIO'!A:F,6,0)</f>
        <v>5.19</v>
      </c>
      <c r="V251" s="15">
        <f>Tabela1[[#This Row],[META MARÇO FINAL]]*Tabela1[[#This Row],[PESO UNITÁRIO]]</f>
        <v>106.56800000000001</v>
      </c>
    </row>
    <row r="252" spans="1:22" x14ac:dyDescent="0.3">
      <c r="A252" s="7" t="s">
        <v>198</v>
      </c>
      <c r="B252" s="8" t="s">
        <v>176</v>
      </c>
      <c r="C252" s="8" t="s">
        <v>22</v>
      </c>
      <c r="D252" s="9" t="s">
        <v>201</v>
      </c>
      <c r="E252" s="10" t="s">
        <v>202</v>
      </c>
      <c r="F252" s="11"/>
      <c r="G252" s="12" t="s">
        <v>219</v>
      </c>
      <c r="H252" s="12" t="str">
        <f>CONCATENATE(Tabela1[[#This Row],[ZONA]],Tabela1[[#This Row],[CD_ITEM]])</f>
        <v>G00034D00134</v>
      </c>
      <c r="I252" s="13">
        <f>IFERROR(VLOOKUP(Tabela1[[#This Row],[Coluna2]],'Banco de dados ZDA'!A:E,5,0),0)</f>
        <v>5</v>
      </c>
      <c r="J252" s="13">
        <v>0</v>
      </c>
      <c r="K252" s="13">
        <f>Tabela1[[#This Row],[Nov]]+Tabela1[[#This Row],[Nov Corte]]</f>
        <v>5</v>
      </c>
      <c r="L252" s="13">
        <f>IFERROR(VLOOKUP(H252,'Banco de dados ZDA'!A:I,9,0),0)</f>
        <v>18</v>
      </c>
      <c r="M252" s="13">
        <v>0</v>
      </c>
      <c r="N252" s="13">
        <f>Tabela1[[#This Row],[Dez]]+Tabela1[[#This Row],[Dez Corte]]</f>
        <v>18</v>
      </c>
      <c r="O252" s="13">
        <f>IFERROR(VLOOKUP(Tabela1[[#This Row],[Coluna2]],'Banco de dados ZDA'!A:J,10,0),0)</f>
        <v>28</v>
      </c>
      <c r="P252" s="13">
        <v>0</v>
      </c>
      <c r="Q252" s="13">
        <f>Tabela1[[#This Row],[Jan]]+Tabela1[[#This Row],[Jan Corte]]</f>
        <v>28</v>
      </c>
      <c r="R252" s="13">
        <f>AVERAGE(Tabela1[[#This Row],[NOVEMBRO TOTAL]],Tabela1[[#This Row],[DEZEMBRO TOTAL]],Tabela1[[#This Row],[JANEIRO TOTAL]])</f>
        <v>17</v>
      </c>
      <c r="S252" s="20">
        <f>IFERROR(Tabela1[[#This Row],[MÉDIA]]/Tabela1[[#This Row],[META MARÇO FINAL]],"-")</f>
        <v>0.90909090909090917</v>
      </c>
      <c r="T252" s="15">
        <f>Tabela1[[#This Row],[MÉDIA]]+Tabela1[[#This Row],[MÉDIA]]*10%</f>
        <v>18.7</v>
      </c>
      <c r="U252" s="16">
        <f>VLOOKUP(Tabela1[[#This Row],[CD_ITEM]],'BD PESO UNITÁRIO'!A:F,6,0)</f>
        <v>5.19</v>
      </c>
      <c r="V252" s="15">
        <f>Tabela1[[#This Row],[META MARÇO FINAL]]*Tabela1[[#This Row],[PESO UNITÁRIO]]</f>
        <v>97.052999999999997</v>
      </c>
    </row>
    <row r="253" spans="1:22" x14ac:dyDescent="0.3">
      <c r="A253" s="7" t="s">
        <v>198</v>
      </c>
      <c r="B253" s="8" t="s">
        <v>176</v>
      </c>
      <c r="C253" s="8" t="s">
        <v>22</v>
      </c>
      <c r="D253" s="9" t="s">
        <v>203</v>
      </c>
      <c r="E253" s="10" t="s">
        <v>204</v>
      </c>
      <c r="F253" s="11"/>
      <c r="G253" s="12" t="s">
        <v>219</v>
      </c>
      <c r="H253" s="12" t="str">
        <f>CONCATENATE(Tabela1[[#This Row],[ZONA]],Tabela1[[#This Row],[CD_ITEM]])</f>
        <v>G00034D00136</v>
      </c>
      <c r="I253" s="13">
        <v>100</v>
      </c>
      <c r="J253" s="13">
        <v>0</v>
      </c>
      <c r="K253" s="13">
        <f>Tabela1[[#This Row],[Nov]]+Tabela1[[#This Row],[Nov Corte]]</f>
        <v>100</v>
      </c>
      <c r="L253" s="13">
        <f>IFERROR(VLOOKUP(H253,'Banco de dados ZDA'!A:I,9,0),0)</f>
        <v>3</v>
      </c>
      <c r="M253" s="13">
        <v>0</v>
      </c>
      <c r="N253" s="13">
        <v>200</v>
      </c>
      <c r="O253" s="13">
        <f>IFERROR(VLOOKUP(Tabela1[[#This Row],[Coluna2]],'Banco de dados ZDA'!A:J,10,0),0)</f>
        <v>11</v>
      </c>
      <c r="P253" s="13">
        <v>0</v>
      </c>
      <c r="Q253" s="13">
        <v>150</v>
      </c>
      <c r="R253" s="13">
        <f>AVERAGE(Tabela1[[#This Row],[NOVEMBRO TOTAL]],Tabela1[[#This Row],[DEZEMBRO TOTAL]],Tabela1[[#This Row],[JANEIRO TOTAL]])</f>
        <v>150</v>
      </c>
      <c r="S253" s="20">
        <f>IFERROR(Tabela1[[#This Row],[MÉDIA]]/Tabela1[[#This Row],[META MARÇO FINAL]],"-")</f>
        <v>0.90909090909090906</v>
      </c>
      <c r="T253" s="15">
        <f>Tabela1[[#This Row],[MÉDIA]]+Tabela1[[#This Row],[MÉDIA]]*10%</f>
        <v>165</v>
      </c>
      <c r="U253" s="16">
        <f>VLOOKUP(Tabela1[[#This Row],[CD_ITEM]],'BD PESO UNITÁRIO'!A:F,6,0)</f>
        <v>5.19</v>
      </c>
      <c r="V253" s="15">
        <f>Tabela1[[#This Row],[META MARÇO FINAL]]*Tabela1[[#This Row],[PESO UNITÁRIO]]</f>
        <v>856.35</v>
      </c>
    </row>
    <row r="254" spans="1:22" x14ac:dyDescent="0.3">
      <c r="A254" s="7" t="s">
        <v>205</v>
      </c>
      <c r="B254" s="8" t="s">
        <v>32</v>
      </c>
      <c r="C254" s="8" t="s">
        <v>96</v>
      </c>
      <c r="D254" s="9" t="s">
        <v>206</v>
      </c>
      <c r="E254" s="10" t="s">
        <v>207</v>
      </c>
      <c r="F254" s="11"/>
      <c r="G254" s="12" t="s">
        <v>219</v>
      </c>
      <c r="H254" s="12" t="str">
        <f>CONCATENATE(Tabela1[[#This Row],[ZONA]],Tabela1[[#This Row],[CD_ITEM]])</f>
        <v>G00034021649</v>
      </c>
      <c r="I254" s="13">
        <v>100</v>
      </c>
      <c r="J254" s="13">
        <v>0</v>
      </c>
      <c r="K254" s="13">
        <f>Tabela1[[#This Row],[Nov]]+Tabela1[[#This Row],[Nov Corte]]</f>
        <v>100</v>
      </c>
      <c r="L254" s="13">
        <f>IFERROR(VLOOKUP(H254,'Banco de dados ZDA'!A:I,9,0),0)</f>
        <v>0</v>
      </c>
      <c r="M254" s="13">
        <v>0</v>
      </c>
      <c r="N254" s="13">
        <v>200</v>
      </c>
      <c r="O254" s="13">
        <f>IFERROR(VLOOKUP(Tabela1[[#This Row],[Coluna2]],'Banco de dados ZDA'!A:J,10,0),0)</f>
        <v>0</v>
      </c>
      <c r="P254" s="13">
        <v>0</v>
      </c>
      <c r="Q254" s="13">
        <v>150</v>
      </c>
      <c r="R254" s="13">
        <f>AVERAGE(Tabela1[[#This Row],[NOVEMBRO TOTAL]],Tabela1[[#This Row],[DEZEMBRO TOTAL]],Tabela1[[#This Row],[JANEIRO TOTAL]])</f>
        <v>150</v>
      </c>
      <c r="S254" s="20">
        <f>IFERROR(Tabela1[[#This Row],[MÉDIA]]/Tabela1[[#This Row],[META MARÇO FINAL]],"-")</f>
        <v>0.90909090909090906</v>
      </c>
      <c r="T254" s="15">
        <f>Tabela1[[#This Row],[MÉDIA]]+Tabela1[[#This Row],[MÉDIA]]*10%</f>
        <v>165</v>
      </c>
      <c r="U254" s="16">
        <f>VLOOKUP(Tabela1[[#This Row],[CD_ITEM]],'BD PESO UNITÁRIO'!A:F,6,0)</f>
        <v>10.680999999999999</v>
      </c>
      <c r="V254" s="15">
        <f>Tabela1[[#This Row],[META MARÇO FINAL]]*Tabela1[[#This Row],[PESO UNITÁRIO]]</f>
        <v>1762.3649999999998</v>
      </c>
    </row>
    <row r="255" spans="1:22" x14ac:dyDescent="0.3">
      <c r="A255" s="7" t="s">
        <v>205</v>
      </c>
      <c r="B255" s="8" t="s">
        <v>32</v>
      </c>
      <c r="C255" s="8" t="s">
        <v>96</v>
      </c>
      <c r="D255" s="9" t="s">
        <v>208</v>
      </c>
      <c r="E255" s="10" t="s">
        <v>209</v>
      </c>
      <c r="F255" s="11"/>
      <c r="G255" s="12" t="s">
        <v>219</v>
      </c>
      <c r="H255" s="12" t="str">
        <f>CONCATENATE(Tabela1[[#This Row],[ZONA]],Tabela1[[#This Row],[CD_ITEM]])</f>
        <v>G00034021651</v>
      </c>
      <c r="I255" s="13">
        <v>100</v>
      </c>
      <c r="J255" s="13">
        <v>0</v>
      </c>
      <c r="K255" s="13">
        <f>Tabela1[[#This Row],[Nov]]+Tabela1[[#This Row],[Nov Corte]]</f>
        <v>100</v>
      </c>
      <c r="L255" s="13">
        <f>IFERROR(VLOOKUP(H255,'Banco de dados ZDA'!A:I,9,0),0)</f>
        <v>0</v>
      </c>
      <c r="M255" s="13">
        <v>0</v>
      </c>
      <c r="N255" s="13">
        <v>200</v>
      </c>
      <c r="O255" s="13">
        <f>IFERROR(VLOOKUP(Tabela1[[#This Row],[Coluna2]],'Banco de dados ZDA'!A:J,10,0),0)</f>
        <v>0</v>
      </c>
      <c r="P255" s="13">
        <v>0</v>
      </c>
      <c r="Q255" s="13">
        <v>150</v>
      </c>
      <c r="R255" s="13">
        <f>AVERAGE(Tabela1[[#This Row],[NOVEMBRO TOTAL]],Tabela1[[#This Row],[DEZEMBRO TOTAL]],Tabela1[[#This Row],[JANEIRO TOTAL]])</f>
        <v>150</v>
      </c>
      <c r="S255" s="20">
        <f>IFERROR(Tabela1[[#This Row],[MÉDIA]]/Tabela1[[#This Row],[META MARÇO FINAL]],"-")</f>
        <v>0.90909090909090906</v>
      </c>
      <c r="T255" s="15">
        <f>Tabela1[[#This Row],[MÉDIA]]+Tabela1[[#This Row],[MÉDIA]]*10%</f>
        <v>165</v>
      </c>
      <c r="U255" s="16">
        <f>VLOOKUP(Tabela1[[#This Row],[CD_ITEM]],'BD PESO UNITÁRIO'!A:F,6,0)</f>
        <v>10.680999999999999</v>
      </c>
      <c r="V255" s="15">
        <f>Tabela1[[#This Row],[META MARÇO FINAL]]*Tabela1[[#This Row],[PESO UNITÁRIO]]</f>
        <v>1762.3649999999998</v>
      </c>
    </row>
    <row r="256" spans="1:22" x14ac:dyDescent="0.3">
      <c r="A256" s="7" t="s">
        <v>205</v>
      </c>
      <c r="B256" s="8" t="s">
        <v>32</v>
      </c>
      <c r="C256" s="8" t="s">
        <v>96</v>
      </c>
      <c r="D256" s="9" t="s">
        <v>210</v>
      </c>
      <c r="E256" s="10" t="s">
        <v>211</v>
      </c>
      <c r="F256" s="11"/>
      <c r="G256" s="12" t="s">
        <v>219</v>
      </c>
      <c r="H256" s="12" t="str">
        <f>CONCATENATE(Tabela1[[#This Row],[ZONA]],Tabela1[[#This Row],[CD_ITEM]])</f>
        <v>G00034021652</v>
      </c>
      <c r="I256" s="13">
        <v>100</v>
      </c>
      <c r="J256" s="13">
        <v>0</v>
      </c>
      <c r="K256" s="13">
        <f>Tabela1[[#This Row],[Nov]]+Tabela1[[#This Row],[Nov Corte]]</f>
        <v>100</v>
      </c>
      <c r="L256" s="13">
        <f>IFERROR(VLOOKUP(H256,'Banco de dados ZDA'!A:I,9,0),0)</f>
        <v>0</v>
      </c>
      <c r="M256" s="13">
        <v>0</v>
      </c>
      <c r="N256" s="13">
        <v>200</v>
      </c>
      <c r="O256" s="13">
        <f>IFERROR(VLOOKUP(Tabela1[[#This Row],[Coluna2]],'Banco de dados ZDA'!A:J,10,0),0)</f>
        <v>0</v>
      </c>
      <c r="P256" s="13">
        <v>0</v>
      </c>
      <c r="Q256" s="13">
        <v>150</v>
      </c>
      <c r="R256" s="13">
        <f>AVERAGE(Tabela1[[#This Row],[NOVEMBRO TOTAL]],Tabela1[[#This Row],[DEZEMBRO TOTAL]],Tabela1[[#This Row],[JANEIRO TOTAL]])</f>
        <v>150</v>
      </c>
      <c r="S256" s="20">
        <f>IFERROR(Tabela1[[#This Row],[MÉDIA]]/Tabela1[[#This Row],[META MARÇO FINAL]],"-")</f>
        <v>0.90909090909090906</v>
      </c>
      <c r="T256" s="15">
        <f>Tabela1[[#This Row],[MÉDIA]]+Tabela1[[#This Row],[MÉDIA]]*10%</f>
        <v>165</v>
      </c>
      <c r="U256" s="16">
        <f>VLOOKUP(Tabela1[[#This Row],[CD_ITEM]],'BD PESO UNITÁRIO'!A:F,6,0)</f>
        <v>10.680999999999999</v>
      </c>
      <c r="V256" s="15">
        <f>Tabela1[[#This Row],[META MARÇO FINAL]]*Tabela1[[#This Row],[PESO UNITÁRIO]]</f>
        <v>1762.3649999999998</v>
      </c>
    </row>
    <row r="257" spans="1:22" x14ac:dyDescent="0.3">
      <c r="A257" s="7" t="s">
        <v>205</v>
      </c>
      <c r="B257" s="8" t="s">
        <v>32</v>
      </c>
      <c r="C257" s="8" t="s">
        <v>96</v>
      </c>
      <c r="D257" s="9" t="s">
        <v>212</v>
      </c>
      <c r="E257" s="10" t="s">
        <v>213</v>
      </c>
      <c r="F257" s="11"/>
      <c r="G257" s="12" t="s">
        <v>219</v>
      </c>
      <c r="H257" s="12" t="str">
        <f>CONCATENATE(Tabela1[[#This Row],[ZONA]],Tabela1[[#This Row],[CD_ITEM]])</f>
        <v>G00034021650</v>
      </c>
      <c r="I257" s="13">
        <v>100</v>
      </c>
      <c r="J257" s="13">
        <v>0</v>
      </c>
      <c r="K257" s="13">
        <f>Tabela1[[#This Row],[Nov]]+Tabela1[[#This Row],[Nov Corte]]</f>
        <v>100</v>
      </c>
      <c r="L257" s="13">
        <f>IFERROR(VLOOKUP(H257,'Banco de dados ZDA'!A:I,9,0),0)</f>
        <v>0</v>
      </c>
      <c r="M257" s="13">
        <v>0</v>
      </c>
      <c r="N257" s="13">
        <v>200</v>
      </c>
      <c r="O257" s="13">
        <f>IFERROR(VLOOKUP(Tabela1[[#This Row],[Coluna2]],'Banco de dados ZDA'!A:J,10,0),0)</f>
        <v>0</v>
      </c>
      <c r="P257" s="13">
        <v>0</v>
      </c>
      <c r="Q257" s="13">
        <v>150</v>
      </c>
      <c r="R257" s="13">
        <f>AVERAGE(Tabela1[[#This Row],[NOVEMBRO TOTAL]],Tabela1[[#This Row],[DEZEMBRO TOTAL]],Tabela1[[#This Row],[JANEIRO TOTAL]])</f>
        <v>150</v>
      </c>
      <c r="S257" s="20">
        <f>IFERROR(Tabela1[[#This Row],[MÉDIA]]/Tabela1[[#This Row],[META MARÇO FINAL]],"-")</f>
        <v>0.90909090909090906</v>
      </c>
      <c r="T257" s="15">
        <f>Tabela1[[#This Row],[MÉDIA]]+Tabela1[[#This Row],[MÉDIA]]*10%</f>
        <v>165</v>
      </c>
      <c r="U257" s="16">
        <f>VLOOKUP(Tabela1[[#This Row],[CD_ITEM]],'BD PESO UNITÁRIO'!A:F,6,0)</f>
        <v>10.680999999999999</v>
      </c>
      <c r="V257" s="15">
        <f>Tabela1[[#This Row],[META MARÇO FINAL]]*Tabela1[[#This Row],[PESO UNITÁRIO]]</f>
        <v>1762.3649999999998</v>
      </c>
    </row>
    <row r="258" spans="1:22" x14ac:dyDescent="0.3">
      <c r="A258" s="7" t="s">
        <v>38</v>
      </c>
      <c r="B258" s="8" t="s">
        <v>21</v>
      </c>
      <c r="C258" s="8" t="s">
        <v>167</v>
      </c>
      <c r="D258" s="9" t="s">
        <v>214</v>
      </c>
      <c r="E258" s="10" t="s">
        <v>215</v>
      </c>
      <c r="F258" s="11"/>
      <c r="G258" s="12" t="s">
        <v>219</v>
      </c>
      <c r="H258" s="12" t="str">
        <f>CONCATENATE(Tabela1[[#This Row],[ZONA]],Tabela1[[#This Row],[CD_ITEM]])</f>
        <v>G00034021694</v>
      </c>
      <c r="I258" s="13">
        <v>100</v>
      </c>
      <c r="J258" s="13">
        <v>0</v>
      </c>
      <c r="K258" s="13">
        <f>Tabela1[[#This Row],[Nov]]+Tabela1[[#This Row],[Nov Corte]]</f>
        <v>100</v>
      </c>
      <c r="L258" s="13">
        <f>IFERROR(VLOOKUP(H258,'Banco de dados ZDA'!A:I,9,0),0)</f>
        <v>0</v>
      </c>
      <c r="M258" s="13">
        <v>0</v>
      </c>
      <c r="N258" s="13">
        <v>200</v>
      </c>
      <c r="O258" s="13">
        <f>IFERROR(VLOOKUP(Tabela1[[#This Row],[Coluna2]],'Banco de dados ZDA'!A:J,10,0),0)</f>
        <v>0</v>
      </c>
      <c r="P258" s="13">
        <v>0</v>
      </c>
      <c r="Q258" s="13">
        <v>150</v>
      </c>
      <c r="R258" s="13">
        <f>AVERAGE(Tabela1[[#This Row],[NOVEMBRO TOTAL]],Tabela1[[#This Row],[DEZEMBRO TOTAL]],Tabela1[[#This Row],[JANEIRO TOTAL]])</f>
        <v>150</v>
      </c>
      <c r="S258" s="20">
        <f>IFERROR(Tabela1[[#This Row],[MÉDIA]]/Tabela1[[#This Row],[META MARÇO FINAL]],"-")</f>
        <v>0.90909090909090906</v>
      </c>
      <c r="T258" s="15">
        <f>Tabela1[[#This Row],[MÉDIA]]+Tabela1[[#This Row],[MÉDIA]]*10%</f>
        <v>165</v>
      </c>
      <c r="U258" s="16">
        <f>VLOOKUP(Tabela1[[#This Row],[CD_ITEM]],'BD PESO UNITÁRIO'!A:F,6,0)</f>
        <v>4.5570000000000004</v>
      </c>
      <c r="V258" s="15">
        <f>Tabela1[[#This Row],[META MARÇO FINAL]]*Tabela1[[#This Row],[PESO UNITÁRIO]]</f>
        <v>751.90500000000009</v>
      </c>
    </row>
    <row r="259" spans="1:22" x14ac:dyDescent="0.3">
      <c r="A259" s="7" t="s">
        <v>26</v>
      </c>
      <c r="B259" s="8" t="s">
        <v>21</v>
      </c>
      <c r="C259" s="8" t="s">
        <v>167</v>
      </c>
      <c r="D259" s="9" t="s">
        <v>216</v>
      </c>
      <c r="E259" s="10" t="s">
        <v>217</v>
      </c>
      <c r="F259" s="11"/>
      <c r="G259" s="12" t="s">
        <v>219</v>
      </c>
      <c r="H259" s="12" t="str">
        <f>CONCATENATE(Tabela1[[#This Row],[ZONA]],Tabela1[[#This Row],[CD_ITEM]])</f>
        <v>G00034021681</v>
      </c>
      <c r="I259" s="13">
        <v>100</v>
      </c>
      <c r="J259" s="13">
        <v>0</v>
      </c>
      <c r="K259" s="13">
        <f>Tabela1[[#This Row],[Nov]]+Tabela1[[#This Row],[Nov Corte]]</f>
        <v>100</v>
      </c>
      <c r="L259" s="13">
        <f>IFERROR(VLOOKUP(H259,'Banco de dados ZDA'!A:I,9,0),0)</f>
        <v>0</v>
      </c>
      <c r="M259" s="13">
        <v>0</v>
      </c>
      <c r="N259" s="13">
        <v>200</v>
      </c>
      <c r="O259" s="13">
        <f>IFERROR(VLOOKUP(Tabela1[[#This Row],[Coluna2]],'Banco de dados ZDA'!A:J,10,0),0)</f>
        <v>0</v>
      </c>
      <c r="P259" s="13">
        <v>0</v>
      </c>
      <c r="Q259" s="13">
        <v>150</v>
      </c>
      <c r="R259" s="13">
        <f>AVERAGE(Tabela1[[#This Row],[NOVEMBRO TOTAL]],Tabela1[[#This Row],[DEZEMBRO TOTAL]],Tabela1[[#This Row],[JANEIRO TOTAL]])</f>
        <v>150</v>
      </c>
      <c r="S259" s="20">
        <f>IFERROR(Tabela1[[#This Row],[MÉDIA]]/Tabela1[[#This Row],[META MARÇO FINAL]],"-")</f>
        <v>0.90909090909090906</v>
      </c>
      <c r="T259" s="15">
        <f>Tabela1[[#This Row],[MÉDIA]]+Tabela1[[#This Row],[MÉDIA]]*10%</f>
        <v>165</v>
      </c>
      <c r="U259" s="16">
        <f>VLOOKUP(Tabela1[[#This Row],[CD_ITEM]],'BD PESO UNITÁRIO'!A:F,6,0)</f>
        <v>4.7789999999999999</v>
      </c>
      <c r="V259" s="15">
        <f>Tabela1[[#This Row],[META MARÇO FINAL]]*Tabela1[[#This Row],[PESO UNITÁRIO]]</f>
        <v>788.53499999999997</v>
      </c>
    </row>
    <row r="260" spans="1:22" x14ac:dyDescent="0.3">
      <c r="A260" s="7" t="s">
        <v>20</v>
      </c>
      <c r="B260" s="8" t="s">
        <v>21</v>
      </c>
      <c r="C260" s="8" t="s">
        <v>22</v>
      </c>
      <c r="D260" s="9" t="s">
        <v>23</v>
      </c>
      <c r="E260" s="10" t="s">
        <v>24</v>
      </c>
      <c r="F260" s="11"/>
      <c r="G260" s="12" t="s">
        <v>220</v>
      </c>
      <c r="H260" s="12" t="str">
        <f>CONCATENATE(Tabela1[[#This Row],[ZONA]],Tabela1[[#This Row],[CD_ITEM]])</f>
        <v>G00035010515</v>
      </c>
      <c r="I260" s="13">
        <f>IFERROR(VLOOKUP(Tabela1[[#This Row],[Coluna2]],'Banco de dados ZDA'!A:E,5,0),0)</f>
        <v>25</v>
      </c>
      <c r="J260" s="13">
        <v>0</v>
      </c>
      <c r="K260" s="13">
        <f>Tabela1[[#This Row],[Nov]]+Tabela1[[#This Row],[Nov Corte]]</f>
        <v>25</v>
      </c>
      <c r="L260" s="13">
        <f>IFERROR(VLOOKUP(H260,'Banco de dados ZDA'!A:I,9,0),0)</f>
        <v>153</v>
      </c>
      <c r="M260" s="13">
        <v>0</v>
      </c>
      <c r="N260" s="13">
        <f>Tabela1[[#This Row],[Dez]]+Tabela1[[#This Row],[Dez Corte]]</f>
        <v>153</v>
      </c>
      <c r="O260" s="13">
        <f>IFERROR(VLOOKUP(Tabela1[[#This Row],[Coluna2]],'Banco de dados ZDA'!A:J,10,0),0)</f>
        <v>107</v>
      </c>
      <c r="P260" s="13">
        <v>0</v>
      </c>
      <c r="Q260" s="13">
        <f>Tabela1[[#This Row],[Jan]]+Tabela1[[#This Row],[Jan Corte]]</f>
        <v>107</v>
      </c>
      <c r="R260" s="13">
        <f>AVERAGE(Tabela1[[#This Row],[NOVEMBRO TOTAL]],Tabela1[[#This Row],[DEZEMBRO TOTAL]],Tabela1[[#This Row],[JANEIRO TOTAL]])</f>
        <v>95</v>
      </c>
      <c r="S260" s="14">
        <f>IFERROR(Tabela1[[#This Row],[MÉDIA]]/Tabela1[[#This Row],[META MARÇO FINAL]],"-")</f>
        <v>0.90909090909090906</v>
      </c>
      <c r="T260" s="15">
        <f>Tabela1[[#This Row],[MÉDIA]]+Tabela1[[#This Row],[MÉDIA]]*10%</f>
        <v>104.5</v>
      </c>
      <c r="U260" s="16">
        <f>VLOOKUP(Tabela1[[#This Row],[CD_ITEM]],'BD PESO UNITÁRIO'!A:F,6,0)</f>
        <v>0.94599999999999995</v>
      </c>
      <c r="V260" s="15">
        <f>Tabela1[[#This Row],[META MARÇO FINAL]]*Tabela1[[#This Row],[PESO UNITÁRIO]]</f>
        <v>98.856999999999999</v>
      </c>
    </row>
    <row r="261" spans="1:22" x14ac:dyDescent="0.3">
      <c r="A261" s="7" t="s">
        <v>26</v>
      </c>
      <c r="B261" s="8" t="s">
        <v>21</v>
      </c>
      <c r="C261" s="8" t="s">
        <v>22</v>
      </c>
      <c r="D261" s="9" t="s">
        <v>27</v>
      </c>
      <c r="E261" s="10" t="s">
        <v>28</v>
      </c>
      <c r="F261" s="11"/>
      <c r="G261" s="12" t="s">
        <v>220</v>
      </c>
      <c r="H261" s="12" t="str">
        <f>CONCATENATE(Tabela1[[#This Row],[ZONA]],Tabela1[[#This Row],[CD_ITEM]])</f>
        <v>G00035010517</v>
      </c>
      <c r="I261" s="13">
        <f>IFERROR(VLOOKUP(Tabela1[[#This Row],[Coluna2]],'Banco de dados ZDA'!A:E,5,0),0)</f>
        <v>116</v>
      </c>
      <c r="J261" s="13">
        <v>0</v>
      </c>
      <c r="K261" s="13">
        <f>Tabela1[[#This Row],[Nov]]+Tabela1[[#This Row],[Nov Corte]]</f>
        <v>116</v>
      </c>
      <c r="L261" s="13">
        <f>IFERROR(VLOOKUP(H261,'Banco de dados ZDA'!A:I,9,0),0)</f>
        <v>207</v>
      </c>
      <c r="M261" s="13">
        <v>0</v>
      </c>
      <c r="N261" s="13">
        <f>Tabela1[[#This Row],[Dez]]+Tabela1[[#This Row],[Dez Corte]]</f>
        <v>207</v>
      </c>
      <c r="O261" s="13">
        <f>IFERROR(VLOOKUP(Tabela1[[#This Row],[Coluna2]],'Banco de dados ZDA'!A:J,10,0),0)</f>
        <v>448</v>
      </c>
      <c r="P261" s="13">
        <v>0</v>
      </c>
      <c r="Q261" s="13">
        <f>Tabela1[[#This Row],[Jan]]+Tabela1[[#This Row],[Jan Corte]]</f>
        <v>448</v>
      </c>
      <c r="R261" s="13">
        <f>AVERAGE(Tabela1[[#This Row],[NOVEMBRO TOTAL]],Tabela1[[#This Row],[DEZEMBRO TOTAL]],Tabela1[[#This Row],[JANEIRO TOTAL]])</f>
        <v>257</v>
      </c>
      <c r="S261" s="14">
        <f>IFERROR(Tabela1[[#This Row],[MÉDIA]]/Tabela1[[#This Row],[META MARÇO FINAL]],"-")</f>
        <v>0.90909090909090917</v>
      </c>
      <c r="T261" s="15">
        <f>Tabela1[[#This Row],[MÉDIA]]+Tabela1[[#This Row],[MÉDIA]]*10%</f>
        <v>282.7</v>
      </c>
      <c r="U261" s="16">
        <f>VLOOKUP(Tabela1[[#This Row],[CD_ITEM]],'BD PESO UNITÁRIO'!A:F,6,0)</f>
        <v>1.18</v>
      </c>
      <c r="V261" s="15">
        <f>Tabela1[[#This Row],[META MARÇO FINAL]]*Tabela1[[#This Row],[PESO UNITÁRIO]]</f>
        <v>333.58599999999996</v>
      </c>
    </row>
    <row r="262" spans="1:22" x14ac:dyDescent="0.3">
      <c r="A262" s="7" t="s">
        <v>26</v>
      </c>
      <c r="B262" s="8" t="s">
        <v>21</v>
      </c>
      <c r="C262" s="8" t="s">
        <v>22</v>
      </c>
      <c r="D262" s="9" t="s">
        <v>29</v>
      </c>
      <c r="E262" s="10" t="s">
        <v>30</v>
      </c>
      <c r="F262" s="11"/>
      <c r="G262" s="12" t="s">
        <v>220</v>
      </c>
      <c r="H262" s="12" t="str">
        <f>CONCATENATE(Tabela1[[#This Row],[ZONA]],Tabela1[[#This Row],[CD_ITEM]])</f>
        <v>G00035010519</v>
      </c>
      <c r="I262" s="13">
        <f>IFERROR(VLOOKUP(Tabela1[[#This Row],[Coluna2]],'Banco de dados ZDA'!A:E,5,0),0)</f>
        <v>7</v>
      </c>
      <c r="J262" s="13">
        <v>0</v>
      </c>
      <c r="K262" s="13">
        <f>Tabela1[[#This Row],[Nov]]+Tabela1[[#This Row],[Nov Corte]]</f>
        <v>7</v>
      </c>
      <c r="L262" s="13">
        <f>IFERROR(VLOOKUP(H262,'Banco de dados ZDA'!A:I,9,0),0)</f>
        <v>27</v>
      </c>
      <c r="M262" s="13">
        <v>0</v>
      </c>
      <c r="N262" s="13">
        <f>Tabela1[[#This Row],[Dez]]+Tabela1[[#This Row],[Dez Corte]]</f>
        <v>27</v>
      </c>
      <c r="O262" s="13">
        <f>IFERROR(VLOOKUP(Tabela1[[#This Row],[Coluna2]],'Banco de dados ZDA'!A:J,10,0),0)</f>
        <v>72</v>
      </c>
      <c r="P262" s="13">
        <v>0</v>
      </c>
      <c r="Q262" s="13">
        <f>Tabela1[[#This Row],[Jan]]+Tabela1[[#This Row],[Jan Corte]]</f>
        <v>72</v>
      </c>
      <c r="R262" s="13">
        <f>AVERAGE(Tabela1[[#This Row],[NOVEMBRO TOTAL]],Tabela1[[#This Row],[DEZEMBRO TOTAL]],Tabela1[[#This Row],[JANEIRO TOTAL]])</f>
        <v>35.333333333333336</v>
      </c>
      <c r="S262" s="14">
        <f>IFERROR(Tabela1[[#This Row],[MÉDIA]]/Tabela1[[#This Row],[META MARÇO FINAL]],"-")</f>
        <v>0.90909090909090917</v>
      </c>
      <c r="T262" s="15">
        <f>Tabela1[[#This Row],[MÉDIA]]+Tabela1[[#This Row],[MÉDIA]]*10%</f>
        <v>38.866666666666667</v>
      </c>
      <c r="U262" s="16">
        <f>VLOOKUP(Tabela1[[#This Row],[CD_ITEM]],'BD PESO UNITÁRIO'!A:F,6,0)</f>
        <v>1.18</v>
      </c>
      <c r="V262" s="15">
        <f>Tabela1[[#This Row],[META MARÇO FINAL]]*Tabela1[[#This Row],[PESO UNITÁRIO]]</f>
        <v>45.862666666666662</v>
      </c>
    </row>
    <row r="263" spans="1:22" x14ac:dyDescent="0.3">
      <c r="A263" s="7" t="s">
        <v>31</v>
      </c>
      <c r="B263" s="8" t="s">
        <v>32</v>
      </c>
      <c r="C263" s="8" t="s">
        <v>33</v>
      </c>
      <c r="D263" s="9" t="s">
        <v>34</v>
      </c>
      <c r="E263" s="10" t="s">
        <v>35</v>
      </c>
      <c r="F263" s="11"/>
      <c r="G263" s="12" t="s">
        <v>220</v>
      </c>
      <c r="H263" s="12" t="str">
        <f>CONCATENATE(Tabela1[[#This Row],[ZONA]],Tabela1[[#This Row],[CD_ITEM]])</f>
        <v>G00035020122</v>
      </c>
      <c r="I263" s="13">
        <f>IFERROR(VLOOKUP(Tabela1[[#This Row],[Coluna2]],'Banco de dados ZDA'!A:E,5,0),0)</f>
        <v>4</v>
      </c>
      <c r="J263" s="13">
        <v>0</v>
      </c>
      <c r="K263" s="13">
        <f>Tabela1[[#This Row],[Nov]]+Tabela1[[#This Row],[Nov Corte]]</f>
        <v>4</v>
      </c>
      <c r="L263" s="13">
        <f>IFERROR(VLOOKUP(H263,'Banco de dados ZDA'!A:I,9,0),0)</f>
        <v>1</v>
      </c>
      <c r="M263" s="13">
        <v>0</v>
      </c>
      <c r="N263" s="13">
        <f>Tabela1[[#This Row],[Dez]]+Tabela1[[#This Row],[Dez Corte]]</f>
        <v>1</v>
      </c>
      <c r="O263" s="13">
        <f>IFERROR(VLOOKUP(Tabela1[[#This Row],[Coluna2]],'Banco de dados ZDA'!A:J,10,0),0)</f>
        <v>0</v>
      </c>
      <c r="P263" s="13">
        <v>0</v>
      </c>
      <c r="Q263" s="13">
        <v>29</v>
      </c>
      <c r="R263" s="13">
        <f>AVERAGE(Tabela1[[#This Row],[NOVEMBRO TOTAL]],Tabela1[[#This Row],[DEZEMBRO TOTAL]],Tabela1[[#This Row],[JANEIRO TOTAL]])</f>
        <v>11.333333333333334</v>
      </c>
      <c r="S263" s="14">
        <f>IFERROR(Tabela1[[#This Row],[MÉDIA]]/Tabela1[[#This Row],[META MARÇO FINAL]],"-")</f>
        <v>0.90909090909090917</v>
      </c>
      <c r="T263" s="15">
        <f>Tabela1[[#This Row],[MÉDIA]]+Tabela1[[#This Row],[MÉDIA]]*10%</f>
        <v>12.466666666666667</v>
      </c>
      <c r="U263" s="16">
        <f>VLOOKUP(Tabela1[[#This Row],[CD_ITEM]],'BD PESO UNITÁRIO'!A:F,6,0)</f>
        <v>25.18</v>
      </c>
      <c r="V263" s="15">
        <f>Tabela1[[#This Row],[META MARÇO FINAL]]*Tabela1[[#This Row],[PESO UNITÁRIO]]</f>
        <v>313.91066666666666</v>
      </c>
    </row>
    <row r="264" spans="1:22" x14ac:dyDescent="0.3">
      <c r="A264" s="7" t="s">
        <v>31</v>
      </c>
      <c r="B264" s="8" t="s">
        <v>32</v>
      </c>
      <c r="C264" s="8" t="s">
        <v>22</v>
      </c>
      <c r="D264" s="9" t="s">
        <v>36</v>
      </c>
      <c r="E264" s="10" t="s">
        <v>37</v>
      </c>
      <c r="F264" s="11"/>
      <c r="G264" s="12" t="s">
        <v>220</v>
      </c>
      <c r="H264" s="12" t="str">
        <f>CONCATENATE(Tabela1[[#This Row],[ZONA]],Tabela1[[#This Row],[CD_ITEM]])</f>
        <v>G00035020123</v>
      </c>
      <c r="I264" s="13">
        <f>IFERROR(VLOOKUP(Tabela1[[#This Row],[Coluna2]],'Banco de dados ZDA'!A:E,5,0),0)</f>
        <v>2</v>
      </c>
      <c r="J264" s="13">
        <v>0</v>
      </c>
      <c r="K264" s="13">
        <f>Tabela1[[#This Row],[Nov]]+Tabela1[[#This Row],[Nov Corte]]</f>
        <v>2</v>
      </c>
      <c r="L264" s="13">
        <f>IFERROR(VLOOKUP(H264,'Banco de dados ZDA'!A:I,9,0),0)</f>
        <v>3</v>
      </c>
      <c r="M264" s="13">
        <v>0</v>
      </c>
      <c r="N264" s="13">
        <f>Tabela1[[#This Row],[Dez]]+Tabela1[[#This Row],[Dez Corte]]</f>
        <v>3</v>
      </c>
      <c r="O264" s="13">
        <f>IFERROR(VLOOKUP(Tabela1[[#This Row],[Coluna2]],'Banco de dados ZDA'!A:J,10,0),0)</f>
        <v>3</v>
      </c>
      <c r="P264" s="13">
        <v>0</v>
      </c>
      <c r="Q264" s="13">
        <f>Tabela1[[#This Row],[Jan]]+Tabela1[[#This Row],[Jan Corte]]</f>
        <v>3</v>
      </c>
      <c r="R264" s="13">
        <f>AVERAGE(Tabela1[[#This Row],[NOVEMBRO TOTAL]],Tabela1[[#This Row],[DEZEMBRO TOTAL]],Tabela1[[#This Row],[JANEIRO TOTAL]])</f>
        <v>2.6666666666666665</v>
      </c>
      <c r="S264" s="14">
        <f>IFERROR(Tabela1[[#This Row],[MÉDIA]]/Tabela1[[#This Row],[META MARÇO FINAL]],"-")</f>
        <v>0.90909090909090906</v>
      </c>
      <c r="T264" s="15">
        <f>Tabela1[[#This Row],[MÉDIA]]+Tabela1[[#This Row],[MÉDIA]]*10%</f>
        <v>2.9333333333333331</v>
      </c>
      <c r="U264" s="16">
        <f>VLOOKUP(Tabela1[[#This Row],[CD_ITEM]],'BD PESO UNITÁRIO'!A:F,6,0)</f>
        <v>25.18</v>
      </c>
      <c r="V264" s="15">
        <f>Tabela1[[#This Row],[META MARÇO FINAL]]*Tabela1[[#This Row],[PESO UNITÁRIO]]</f>
        <v>73.86133333333332</v>
      </c>
    </row>
    <row r="265" spans="1:22" x14ac:dyDescent="0.3">
      <c r="A265" s="7" t="s">
        <v>38</v>
      </c>
      <c r="B265" s="8" t="s">
        <v>21</v>
      </c>
      <c r="C265" s="8" t="s">
        <v>22</v>
      </c>
      <c r="D265" s="9" t="s">
        <v>39</v>
      </c>
      <c r="E265" s="10" t="s">
        <v>40</v>
      </c>
      <c r="F265" s="11"/>
      <c r="G265" s="12" t="s">
        <v>220</v>
      </c>
      <c r="H265" s="12" t="str">
        <f>CONCATENATE(Tabela1[[#This Row],[ZONA]],Tabela1[[#This Row],[CD_ITEM]])</f>
        <v>G00035020713</v>
      </c>
      <c r="I265" s="13">
        <f>IFERROR(VLOOKUP(Tabela1[[#This Row],[Coluna2]],'Banco de dados ZDA'!A:E,5,0),0)</f>
        <v>211</v>
      </c>
      <c r="J265" s="13">
        <v>0</v>
      </c>
      <c r="K265" s="13">
        <f>Tabela1[[#This Row],[Nov]]+Tabela1[[#This Row],[Nov Corte]]</f>
        <v>211</v>
      </c>
      <c r="L265" s="13">
        <f>IFERROR(VLOOKUP(H265,'Banco de dados ZDA'!A:I,9,0),0)</f>
        <v>160</v>
      </c>
      <c r="M265" s="13">
        <v>0</v>
      </c>
      <c r="N265" s="13">
        <f>Tabela1[[#This Row],[Dez]]+Tabela1[[#This Row],[Dez Corte]]</f>
        <v>160</v>
      </c>
      <c r="O265" s="13">
        <f>IFERROR(VLOOKUP(Tabela1[[#This Row],[Coluna2]],'Banco de dados ZDA'!A:J,10,0),0)</f>
        <v>309</v>
      </c>
      <c r="P265" s="13">
        <v>0</v>
      </c>
      <c r="Q265" s="13">
        <f>Tabela1[[#This Row],[Jan]]+Tabela1[[#This Row],[Jan Corte]]</f>
        <v>309</v>
      </c>
      <c r="R265" s="13">
        <f>AVERAGE(Tabela1[[#This Row],[NOVEMBRO TOTAL]],Tabela1[[#This Row],[DEZEMBRO TOTAL]],Tabela1[[#This Row],[JANEIRO TOTAL]])</f>
        <v>226.66666666666666</v>
      </c>
      <c r="S265" s="14">
        <f>IFERROR(Tabela1[[#This Row],[MÉDIA]]/Tabela1[[#This Row],[META MARÇO FINAL]],"-")</f>
        <v>0.90909090909090917</v>
      </c>
      <c r="T265" s="15">
        <f>Tabela1[[#This Row],[MÉDIA]]+Tabela1[[#This Row],[MÉDIA]]*10%</f>
        <v>249.33333333333331</v>
      </c>
      <c r="U265" s="16">
        <f>VLOOKUP(Tabela1[[#This Row],[CD_ITEM]],'BD PESO UNITÁRIO'!A:F,6,0)</f>
        <v>2.2050000000000001</v>
      </c>
      <c r="V265" s="15">
        <f>Tabela1[[#This Row],[META MARÇO FINAL]]*Tabela1[[#This Row],[PESO UNITÁRIO]]</f>
        <v>549.78</v>
      </c>
    </row>
    <row r="266" spans="1:22" x14ac:dyDescent="0.3">
      <c r="A266" s="7" t="s">
        <v>38</v>
      </c>
      <c r="B266" s="8" t="s">
        <v>21</v>
      </c>
      <c r="C266" s="8" t="s">
        <v>22</v>
      </c>
      <c r="D266" s="9" t="s">
        <v>41</v>
      </c>
      <c r="E266" s="10" t="s">
        <v>42</v>
      </c>
      <c r="F266" s="11"/>
      <c r="G266" s="12" t="s">
        <v>220</v>
      </c>
      <c r="H266" s="12" t="str">
        <f>CONCATENATE(Tabela1[[#This Row],[ZONA]],Tabela1[[#This Row],[CD_ITEM]])</f>
        <v>G00035020757</v>
      </c>
      <c r="I266" s="13">
        <f>IFERROR(VLOOKUP(Tabela1[[#This Row],[Coluna2]],'Banco de dados ZDA'!A:E,5,0),0)</f>
        <v>141</v>
      </c>
      <c r="J266" s="13">
        <v>0</v>
      </c>
      <c r="K266" s="13">
        <f>Tabela1[[#This Row],[Nov]]+Tabela1[[#This Row],[Nov Corte]]</f>
        <v>141</v>
      </c>
      <c r="L266" s="13">
        <f>IFERROR(VLOOKUP(H266,'Banco de dados ZDA'!A:I,9,0),0)</f>
        <v>272</v>
      </c>
      <c r="M266" s="13">
        <v>0</v>
      </c>
      <c r="N266" s="13">
        <f>Tabela1[[#This Row],[Dez]]+Tabela1[[#This Row],[Dez Corte]]</f>
        <v>272</v>
      </c>
      <c r="O266" s="13">
        <f>IFERROR(VLOOKUP(Tabela1[[#This Row],[Coluna2]],'Banco de dados ZDA'!A:J,10,0),0)</f>
        <v>442</v>
      </c>
      <c r="P266" s="13">
        <v>0</v>
      </c>
      <c r="Q266" s="13">
        <f>Tabela1[[#This Row],[Jan]]+Tabela1[[#This Row],[Jan Corte]]</f>
        <v>442</v>
      </c>
      <c r="R266" s="13">
        <f>AVERAGE(Tabela1[[#This Row],[NOVEMBRO TOTAL]],Tabela1[[#This Row],[DEZEMBRO TOTAL]],Tabela1[[#This Row],[JANEIRO TOTAL]])</f>
        <v>285</v>
      </c>
      <c r="S266" s="14">
        <f>IFERROR(Tabela1[[#This Row],[MÉDIA]]/Tabela1[[#This Row],[META MARÇO FINAL]],"-")</f>
        <v>0.90909090909090906</v>
      </c>
      <c r="T266" s="15">
        <f>Tabela1[[#This Row],[MÉDIA]]+Tabela1[[#This Row],[MÉDIA]]*10%</f>
        <v>313.5</v>
      </c>
      <c r="U266" s="16">
        <f>VLOOKUP(Tabela1[[#This Row],[CD_ITEM]],'BD PESO UNITÁRIO'!A:F,6,0)</f>
        <v>2.0310000000000001</v>
      </c>
      <c r="V266" s="15">
        <f>Tabela1[[#This Row],[META MARÇO FINAL]]*Tabela1[[#This Row],[PESO UNITÁRIO]]</f>
        <v>636.71850000000006</v>
      </c>
    </row>
    <row r="267" spans="1:22" x14ac:dyDescent="0.3">
      <c r="A267" s="7" t="s">
        <v>38</v>
      </c>
      <c r="B267" s="8" t="s">
        <v>21</v>
      </c>
      <c r="C267" s="8" t="s">
        <v>22</v>
      </c>
      <c r="D267" s="9" t="s">
        <v>43</v>
      </c>
      <c r="E267" s="10" t="s">
        <v>44</v>
      </c>
      <c r="F267" s="11"/>
      <c r="G267" s="12" t="s">
        <v>220</v>
      </c>
      <c r="H267" s="12" t="str">
        <f>CONCATENATE(Tabela1[[#This Row],[ZONA]],Tabela1[[#This Row],[CD_ITEM]])</f>
        <v>G00035021031</v>
      </c>
      <c r="I267" s="13">
        <f>IFERROR(VLOOKUP(Tabela1[[#This Row],[Coluna2]],'Banco de dados ZDA'!A:E,5,0),0)</f>
        <v>10.08</v>
      </c>
      <c r="J267" s="13">
        <v>0</v>
      </c>
      <c r="K267" s="13">
        <f>Tabela1[[#This Row],[Nov]]+Tabela1[[#This Row],[Nov Corte]]</f>
        <v>10.08</v>
      </c>
      <c r="L267" s="13">
        <f>IFERROR(VLOOKUP(H267,'Banco de dados ZDA'!A:I,9,0),0)</f>
        <v>24</v>
      </c>
      <c r="M267" s="13">
        <v>0</v>
      </c>
      <c r="N267" s="13">
        <f>Tabela1[[#This Row],[Dez]]+Tabela1[[#This Row],[Dez Corte]]</f>
        <v>24</v>
      </c>
      <c r="O267" s="13">
        <f>IFERROR(VLOOKUP(Tabela1[[#This Row],[Coluna2]],'Banco de dados ZDA'!A:J,10,0),0)</f>
        <v>54</v>
      </c>
      <c r="P267" s="13">
        <v>0</v>
      </c>
      <c r="Q267" s="13">
        <f>Tabela1[[#This Row],[Jan]]+Tabela1[[#This Row],[Jan Corte]]</f>
        <v>54</v>
      </c>
      <c r="R267" s="13">
        <f>AVERAGE(Tabela1[[#This Row],[NOVEMBRO TOTAL]],Tabela1[[#This Row],[DEZEMBRO TOTAL]],Tabela1[[#This Row],[JANEIRO TOTAL]])</f>
        <v>29.36</v>
      </c>
      <c r="S267" s="14">
        <f>IFERROR(Tabela1[[#This Row],[MÉDIA]]/Tabela1[[#This Row],[META MARÇO FINAL]],"-")</f>
        <v>0.90909090909090906</v>
      </c>
      <c r="T267" s="15">
        <f>Tabela1[[#This Row],[MÉDIA]]+Tabela1[[#This Row],[MÉDIA]]*10%</f>
        <v>32.295999999999999</v>
      </c>
      <c r="U267" s="16">
        <f>VLOOKUP(Tabela1[[#This Row],[CD_ITEM]],'BD PESO UNITÁRIO'!A:F,6,0)</f>
        <v>6.798</v>
      </c>
      <c r="V267" s="15">
        <f>Tabela1[[#This Row],[META MARÇO FINAL]]*Tabela1[[#This Row],[PESO UNITÁRIO]]</f>
        <v>219.54820799999999</v>
      </c>
    </row>
    <row r="268" spans="1:22" x14ac:dyDescent="0.3">
      <c r="A268" s="7" t="s">
        <v>31</v>
      </c>
      <c r="B268" s="8" t="s">
        <v>32</v>
      </c>
      <c r="C268" s="8" t="s">
        <v>22</v>
      </c>
      <c r="D268" s="9" t="s">
        <v>45</v>
      </c>
      <c r="E268" s="10" t="s">
        <v>46</v>
      </c>
      <c r="F268" s="11"/>
      <c r="G268" s="12" t="s">
        <v>220</v>
      </c>
      <c r="H268" s="12" t="str">
        <f>CONCATENATE(Tabela1[[#This Row],[ZONA]],Tabela1[[#This Row],[CD_ITEM]])</f>
        <v>G00035021161</v>
      </c>
      <c r="I268" s="13">
        <f>IFERROR(VLOOKUP(Tabela1[[#This Row],[Coluna2]],'Banco de dados ZDA'!A:E,5,0),0)</f>
        <v>2</v>
      </c>
      <c r="J268" s="13">
        <v>0</v>
      </c>
      <c r="K268" s="13">
        <f>Tabela1[[#This Row],[Nov]]+Tabela1[[#This Row],[Nov Corte]]</f>
        <v>2</v>
      </c>
      <c r="L268" s="13">
        <f>IFERROR(VLOOKUP(H268,'Banco de dados ZDA'!A:I,9,0),0)</f>
        <v>8</v>
      </c>
      <c r="M268" s="13">
        <v>0</v>
      </c>
      <c r="N268" s="13">
        <f>Tabela1[[#This Row],[Dez]]+Tabela1[[#This Row],[Dez Corte]]</f>
        <v>8</v>
      </c>
      <c r="O268" s="13">
        <f>IFERROR(VLOOKUP(Tabela1[[#This Row],[Coluna2]],'Banco de dados ZDA'!A:J,10,0),0)</f>
        <v>0</v>
      </c>
      <c r="P268" s="13">
        <v>0</v>
      </c>
      <c r="Q268" s="13">
        <v>29</v>
      </c>
      <c r="R268" s="13">
        <f>AVERAGE(Tabela1[[#This Row],[NOVEMBRO TOTAL]],Tabela1[[#This Row],[DEZEMBRO TOTAL]],Tabela1[[#This Row],[JANEIRO TOTAL]])</f>
        <v>13</v>
      </c>
      <c r="S268" s="14">
        <f>IFERROR(Tabela1[[#This Row],[MÉDIA]]/Tabela1[[#This Row],[META MARÇO FINAL]],"-")</f>
        <v>0.90909090909090906</v>
      </c>
      <c r="T268" s="15">
        <f>Tabela1[[#This Row],[MÉDIA]]+Tabela1[[#This Row],[MÉDIA]]*10%</f>
        <v>14.3</v>
      </c>
      <c r="U268" s="16">
        <f>VLOOKUP(Tabela1[[#This Row],[CD_ITEM]],'BD PESO UNITÁRIO'!A:F,6,0)</f>
        <v>25.18</v>
      </c>
      <c r="V268" s="15">
        <f>Tabela1[[#This Row],[META MARÇO FINAL]]*Tabela1[[#This Row],[PESO UNITÁRIO]]</f>
        <v>360.07400000000001</v>
      </c>
    </row>
    <row r="269" spans="1:22" x14ac:dyDescent="0.3">
      <c r="A269" s="7" t="s">
        <v>38</v>
      </c>
      <c r="B269" s="8" t="s">
        <v>21</v>
      </c>
      <c r="C269" s="8" t="s">
        <v>22</v>
      </c>
      <c r="D269" s="9" t="s">
        <v>47</v>
      </c>
      <c r="E269" s="10" t="s">
        <v>48</v>
      </c>
      <c r="F269" s="11"/>
      <c r="G269" s="12" t="s">
        <v>220</v>
      </c>
      <c r="H269" s="12" t="str">
        <f>CONCATENATE(Tabela1[[#This Row],[ZONA]],Tabela1[[#This Row],[CD_ITEM]])</f>
        <v>G00035021162</v>
      </c>
      <c r="I269" s="13">
        <f>IFERROR(VLOOKUP(Tabela1[[#This Row],[Coluna2]],'Banco de dados ZDA'!A:E,5,0),0)</f>
        <v>68</v>
      </c>
      <c r="J269" s="13">
        <v>0</v>
      </c>
      <c r="K269" s="13">
        <f>Tabela1[[#This Row],[Nov]]+Tabela1[[#This Row],[Nov Corte]]</f>
        <v>68</v>
      </c>
      <c r="L269" s="13">
        <f>IFERROR(VLOOKUP(H269,'Banco de dados ZDA'!A:I,9,0),0)</f>
        <v>98</v>
      </c>
      <c r="M269" s="13">
        <v>0</v>
      </c>
      <c r="N269" s="13">
        <f>Tabela1[[#This Row],[Dez]]+Tabela1[[#This Row],[Dez Corte]]</f>
        <v>98</v>
      </c>
      <c r="O269" s="13">
        <f>IFERROR(VLOOKUP(Tabela1[[#This Row],[Coluna2]],'Banco de dados ZDA'!A:J,10,0),0)</f>
        <v>173</v>
      </c>
      <c r="P269" s="13">
        <v>0</v>
      </c>
      <c r="Q269" s="13">
        <f>Tabela1[[#This Row],[Jan]]+Tabela1[[#This Row],[Jan Corte]]</f>
        <v>173</v>
      </c>
      <c r="R269" s="13">
        <f>AVERAGE(Tabela1[[#This Row],[NOVEMBRO TOTAL]],Tabela1[[#This Row],[DEZEMBRO TOTAL]],Tabela1[[#This Row],[JANEIRO TOTAL]])</f>
        <v>113</v>
      </c>
      <c r="S269" s="14">
        <f>IFERROR(Tabela1[[#This Row],[MÉDIA]]/Tabela1[[#This Row],[META MARÇO FINAL]],"-")</f>
        <v>0.90909090909090906</v>
      </c>
      <c r="T269" s="15">
        <f>Tabela1[[#This Row],[MÉDIA]]+Tabela1[[#This Row],[MÉDIA]]*10%</f>
        <v>124.3</v>
      </c>
      <c r="U269" s="16">
        <f>VLOOKUP(Tabela1[[#This Row],[CD_ITEM]],'BD PESO UNITÁRIO'!A:F,6,0)</f>
        <v>6.6059999999999999</v>
      </c>
      <c r="V269" s="15">
        <f>Tabela1[[#This Row],[META MARÇO FINAL]]*Tabela1[[#This Row],[PESO UNITÁRIO]]</f>
        <v>821.12579999999991</v>
      </c>
    </row>
    <row r="270" spans="1:22" x14ac:dyDescent="0.3">
      <c r="A270" s="7" t="s">
        <v>38</v>
      </c>
      <c r="B270" s="8" t="s">
        <v>21</v>
      </c>
      <c r="C270" s="8" t="s">
        <v>22</v>
      </c>
      <c r="D270" s="9" t="s">
        <v>49</v>
      </c>
      <c r="E270" s="10" t="s">
        <v>50</v>
      </c>
      <c r="F270" s="11"/>
      <c r="G270" s="12" t="s">
        <v>220</v>
      </c>
      <c r="H270" s="12" t="str">
        <f>CONCATENATE(Tabela1[[#This Row],[ZONA]],Tabela1[[#This Row],[CD_ITEM]])</f>
        <v>G00035021171</v>
      </c>
      <c r="I270" s="13">
        <f>IFERROR(VLOOKUP(Tabela1[[#This Row],[Coluna2]],'Banco de dados ZDA'!A:E,5,0),0)</f>
        <v>4</v>
      </c>
      <c r="J270" s="13">
        <v>0</v>
      </c>
      <c r="K270" s="13">
        <f>Tabela1[[#This Row],[Nov]]+Tabela1[[#This Row],[Nov Corte]]</f>
        <v>4</v>
      </c>
      <c r="L270" s="13">
        <f>IFERROR(VLOOKUP(H270,'Banco de dados ZDA'!A:I,9,0),0)</f>
        <v>6</v>
      </c>
      <c r="M270" s="13">
        <v>0</v>
      </c>
      <c r="N270" s="13">
        <f>Tabela1[[#This Row],[Dez]]+Tabela1[[#This Row],[Dez Corte]]</f>
        <v>6</v>
      </c>
      <c r="O270" s="13">
        <f>IFERROR(VLOOKUP(Tabela1[[#This Row],[Coluna2]],'Banco de dados ZDA'!A:J,10,0),0)</f>
        <v>12</v>
      </c>
      <c r="P270" s="13">
        <v>0</v>
      </c>
      <c r="Q270" s="13">
        <f>Tabela1[[#This Row],[Jan]]+Tabela1[[#This Row],[Jan Corte]]</f>
        <v>12</v>
      </c>
      <c r="R270" s="13">
        <f>AVERAGE(Tabela1[[#This Row],[NOVEMBRO TOTAL]],Tabela1[[#This Row],[DEZEMBRO TOTAL]],Tabela1[[#This Row],[JANEIRO TOTAL]])</f>
        <v>7.333333333333333</v>
      </c>
      <c r="S270" s="14">
        <f>IFERROR(Tabela1[[#This Row],[MÉDIA]]/Tabela1[[#This Row],[META MARÇO FINAL]],"-")</f>
        <v>0.90909090909090906</v>
      </c>
      <c r="T270" s="15">
        <f>Tabela1[[#This Row],[MÉDIA]]+Tabela1[[#This Row],[MÉDIA]]*10%</f>
        <v>8.0666666666666664</v>
      </c>
      <c r="U270" s="16">
        <f>VLOOKUP(Tabela1[[#This Row],[CD_ITEM]],'BD PESO UNITÁRIO'!A:F,6,0)</f>
        <v>8.1820000000000004</v>
      </c>
      <c r="V270" s="15">
        <f>Tabela1[[#This Row],[META MARÇO FINAL]]*Tabela1[[#This Row],[PESO UNITÁRIO]]</f>
        <v>66.001466666666673</v>
      </c>
    </row>
    <row r="271" spans="1:22" x14ac:dyDescent="0.3">
      <c r="A271" s="7" t="s">
        <v>26</v>
      </c>
      <c r="B271" s="8" t="s">
        <v>21</v>
      </c>
      <c r="C271" s="8" t="s">
        <v>22</v>
      </c>
      <c r="D271" s="9" t="s">
        <v>51</v>
      </c>
      <c r="E271" s="10" t="s">
        <v>52</v>
      </c>
      <c r="F271" s="11"/>
      <c r="G271" s="12" t="s">
        <v>220</v>
      </c>
      <c r="H271" s="12" t="str">
        <f>CONCATENATE(Tabela1[[#This Row],[ZONA]],Tabela1[[#This Row],[CD_ITEM]])</f>
        <v>G00035021206</v>
      </c>
      <c r="I271" s="13">
        <f>IFERROR(VLOOKUP(Tabela1[[#This Row],[Coluna2]],'Banco de dados ZDA'!A:E,5,0),0)</f>
        <v>17</v>
      </c>
      <c r="J271" s="13">
        <v>0</v>
      </c>
      <c r="K271" s="13">
        <f>Tabela1[[#This Row],[Nov]]+Tabela1[[#This Row],[Nov Corte]]</f>
        <v>17</v>
      </c>
      <c r="L271" s="13">
        <f>IFERROR(VLOOKUP(H271,'Banco de dados ZDA'!A:I,9,0),0)</f>
        <v>52</v>
      </c>
      <c r="M271" s="13">
        <v>0</v>
      </c>
      <c r="N271" s="13">
        <f>Tabela1[[#This Row],[Dez]]+Tabela1[[#This Row],[Dez Corte]]</f>
        <v>52</v>
      </c>
      <c r="O271" s="13">
        <f>IFERROR(VLOOKUP(Tabela1[[#This Row],[Coluna2]],'Banco de dados ZDA'!A:J,10,0),0)</f>
        <v>87</v>
      </c>
      <c r="P271" s="13">
        <v>0</v>
      </c>
      <c r="Q271" s="13">
        <f>Tabela1[[#This Row],[Jan]]+Tabela1[[#This Row],[Jan Corte]]</f>
        <v>87</v>
      </c>
      <c r="R271" s="13">
        <f>AVERAGE(Tabela1[[#This Row],[NOVEMBRO TOTAL]],Tabela1[[#This Row],[DEZEMBRO TOTAL]],Tabela1[[#This Row],[JANEIRO TOTAL]])</f>
        <v>52</v>
      </c>
      <c r="S271" s="14">
        <f>IFERROR(Tabela1[[#This Row],[MÉDIA]]/Tabela1[[#This Row],[META MARÇO FINAL]],"-")</f>
        <v>0.90909090909090906</v>
      </c>
      <c r="T271" s="15">
        <f>Tabela1[[#This Row],[MÉDIA]]+Tabela1[[#This Row],[MÉDIA]]*10%</f>
        <v>57.2</v>
      </c>
      <c r="U271" s="16">
        <f>VLOOKUP(Tabela1[[#This Row],[CD_ITEM]],'BD PESO UNITÁRIO'!A:F,6,0)</f>
        <v>1.18</v>
      </c>
      <c r="V271" s="15">
        <f>Tabela1[[#This Row],[META MARÇO FINAL]]*Tabela1[[#This Row],[PESO UNITÁRIO]]</f>
        <v>67.495999999999995</v>
      </c>
    </row>
    <row r="272" spans="1:22" x14ac:dyDescent="0.3">
      <c r="A272" s="7" t="s">
        <v>53</v>
      </c>
      <c r="B272" s="8" t="s">
        <v>21</v>
      </c>
      <c r="C272" s="8" t="s">
        <v>22</v>
      </c>
      <c r="D272" s="9" t="s">
        <v>54</v>
      </c>
      <c r="E272" s="10" t="s">
        <v>55</v>
      </c>
      <c r="F272" s="11"/>
      <c r="G272" s="12" t="s">
        <v>220</v>
      </c>
      <c r="H272" s="12" t="str">
        <f>CONCATENATE(Tabela1[[#This Row],[ZONA]],Tabela1[[#This Row],[CD_ITEM]])</f>
        <v>G00035021242</v>
      </c>
      <c r="I272" s="13">
        <f>IFERROR(VLOOKUP(Tabela1[[#This Row],[Coluna2]],'Banco de dados ZDA'!A:E,5,0),0)</f>
        <v>8</v>
      </c>
      <c r="J272" s="13">
        <v>0</v>
      </c>
      <c r="K272" s="13">
        <f>Tabela1[[#This Row],[Nov]]+Tabela1[[#This Row],[Nov Corte]]</f>
        <v>8</v>
      </c>
      <c r="L272" s="13">
        <f>IFERROR(VLOOKUP(H272,'Banco de dados ZDA'!A:I,9,0),0)</f>
        <v>58</v>
      </c>
      <c r="M272" s="13">
        <v>0</v>
      </c>
      <c r="N272" s="13">
        <f>Tabela1[[#This Row],[Dez]]+Tabela1[[#This Row],[Dez Corte]]</f>
        <v>58</v>
      </c>
      <c r="O272" s="13">
        <f>IFERROR(VLOOKUP(Tabela1[[#This Row],[Coluna2]],'Banco de dados ZDA'!A:J,10,0),0)</f>
        <v>62</v>
      </c>
      <c r="P272" s="13">
        <v>0</v>
      </c>
      <c r="Q272" s="13">
        <f>Tabela1[[#This Row],[Jan]]+Tabela1[[#This Row],[Jan Corte]]</f>
        <v>62</v>
      </c>
      <c r="R272" s="13">
        <f>AVERAGE(Tabela1[[#This Row],[NOVEMBRO TOTAL]],Tabela1[[#This Row],[DEZEMBRO TOTAL]],Tabela1[[#This Row],[JANEIRO TOTAL]])</f>
        <v>42.666666666666664</v>
      </c>
      <c r="S272" s="14">
        <f>IFERROR(Tabela1[[#This Row],[MÉDIA]]/Tabela1[[#This Row],[META MARÇO FINAL]],"-")</f>
        <v>0.90909090909090906</v>
      </c>
      <c r="T272" s="15">
        <f>Tabela1[[#This Row],[MÉDIA]]+Tabela1[[#This Row],[MÉDIA]]*10%</f>
        <v>46.93333333333333</v>
      </c>
      <c r="U272" s="16">
        <f>VLOOKUP(Tabela1[[#This Row],[CD_ITEM]],'BD PESO UNITÁRIO'!A:F,6,0)</f>
        <v>2.855</v>
      </c>
      <c r="V272" s="15">
        <f>Tabela1[[#This Row],[META MARÇO FINAL]]*Tabela1[[#This Row],[PESO UNITÁRIO]]</f>
        <v>133.99466666666666</v>
      </c>
    </row>
    <row r="273" spans="1:22" x14ac:dyDescent="0.3">
      <c r="A273" s="7" t="s">
        <v>56</v>
      </c>
      <c r="B273" s="8" t="s">
        <v>57</v>
      </c>
      <c r="C273" s="8" t="s">
        <v>22</v>
      </c>
      <c r="D273" s="9" t="s">
        <v>58</v>
      </c>
      <c r="E273" s="10" t="s">
        <v>59</v>
      </c>
      <c r="F273" s="11"/>
      <c r="G273" s="12" t="s">
        <v>220</v>
      </c>
      <c r="H273" s="12" t="str">
        <f>CONCATENATE(Tabela1[[#This Row],[ZONA]],Tabela1[[#This Row],[CD_ITEM]])</f>
        <v>G00035021265</v>
      </c>
      <c r="I273" s="13">
        <v>100</v>
      </c>
      <c r="J273" s="13">
        <v>0</v>
      </c>
      <c r="K273" s="13">
        <f>Tabela1[[#This Row],[Nov]]+Tabela1[[#This Row],[Nov Corte]]</f>
        <v>100</v>
      </c>
      <c r="L273" s="13">
        <f>IFERROR(VLOOKUP(H273,'Banco de dados ZDA'!A:I,9,0),0)</f>
        <v>0</v>
      </c>
      <c r="M273" s="13">
        <v>0</v>
      </c>
      <c r="N273" s="13">
        <v>200</v>
      </c>
      <c r="O273" s="13">
        <f>IFERROR(VLOOKUP(Tabela1[[#This Row],[Coluna2]],'Banco de dados ZDA'!A:J,10,0),0)</f>
        <v>0</v>
      </c>
      <c r="P273" s="13">
        <v>0</v>
      </c>
      <c r="Q273" s="13">
        <v>150</v>
      </c>
      <c r="R273" s="13">
        <f>AVERAGE(Tabela1[[#This Row],[NOVEMBRO TOTAL]],Tabela1[[#This Row],[DEZEMBRO TOTAL]],Tabela1[[#This Row],[JANEIRO TOTAL]])</f>
        <v>150</v>
      </c>
      <c r="S273" s="14">
        <f>IFERROR(Tabela1[[#This Row],[MÉDIA]]/Tabela1[[#This Row],[META MARÇO FINAL]],"-")</f>
        <v>0.90909090909090906</v>
      </c>
      <c r="T273" s="15">
        <f>Tabela1[[#This Row],[MÉDIA]]+Tabela1[[#This Row],[MÉDIA]]*10%</f>
        <v>165</v>
      </c>
      <c r="U273" s="16">
        <f>VLOOKUP(Tabela1[[#This Row],[CD_ITEM]],'BD PESO UNITÁRIO'!A:F,6,0)</f>
        <v>4.8540000000000001</v>
      </c>
      <c r="V273" s="15">
        <f>Tabela1[[#This Row],[META MARÇO FINAL]]*Tabela1[[#This Row],[PESO UNITÁRIO]]</f>
        <v>800.91</v>
      </c>
    </row>
    <row r="274" spans="1:22" x14ac:dyDescent="0.3">
      <c r="A274" s="7" t="s">
        <v>56</v>
      </c>
      <c r="B274" s="8" t="s">
        <v>57</v>
      </c>
      <c r="C274" s="8" t="s">
        <v>22</v>
      </c>
      <c r="D274" s="9" t="s">
        <v>60</v>
      </c>
      <c r="E274" s="10" t="s">
        <v>61</v>
      </c>
      <c r="F274" s="11"/>
      <c r="G274" s="12" t="s">
        <v>220</v>
      </c>
      <c r="H274" s="12" t="str">
        <f>CONCATENATE(Tabela1[[#This Row],[ZONA]],Tabela1[[#This Row],[CD_ITEM]])</f>
        <v>G00035021267</v>
      </c>
      <c r="I274" s="13">
        <v>100</v>
      </c>
      <c r="J274" s="13">
        <v>0</v>
      </c>
      <c r="K274" s="13">
        <f>Tabela1[[#This Row],[Nov]]+Tabela1[[#This Row],[Nov Corte]]</f>
        <v>100</v>
      </c>
      <c r="L274" s="13">
        <f>IFERROR(VLOOKUP(H274,'Banco de dados ZDA'!A:I,9,0),0)</f>
        <v>0</v>
      </c>
      <c r="M274" s="13">
        <v>0</v>
      </c>
      <c r="N274" s="13">
        <v>200</v>
      </c>
      <c r="O274" s="13">
        <f>IFERROR(VLOOKUP(Tabela1[[#This Row],[Coluna2]],'Banco de dados ZDA'!A:J,10,0),0)</f>
        <v>0</v>
      </c>
      <c r="P274" s="13">
        <v>0</v>
      </c>
      <c r="Q274" s="13">
        <v>150</v>
      </c>
      <c r="R274" s="13">
        <f>AVERAGE(Tabela1[[#This Row],[NOVEMBRO TOTAL]],Tabela1[[#This Row],[DEZEMBRO TOTAL]],Tabela1[[#This Row],[JANEIRO TOTAL]])</f>
        <v>150</v>
      </c>
      <c r="S274" s="14">
        <f>IFERROR(Tabela1[[#This Row],[MÉDIA]]/Tabela1[[#This Row],[META MARÇO FINAL]],"-")</f>
        <v>0.90909090909090906</v>
      </c>
      <c r="T274" s="15">
        <f>Tabela1[[#This Row],[MÉDIA]]+Tabela1[[#This Row],[MÉDIA]]*10%</f>
        <v>165</v>
      </c>
      <c r="U274" s="16">
        <f>VLOOKUP(Tabela1[[#This Row],[CD_ITEM]],'BD PESO UNITÁRIO'!A:F,6,0)</f>
        <v>4.8540000000000001</v>
      </c>
      <c r="V274" s="15">
        <f>Tabela1[[#This Row],[META MARÇO FINAL]]*Tabela1[[#This Row],[PESO UNITÁRIO]]</f>
        <v>800.91</v>
      </c>
    </row>
    <row r="275" spans="1:22" x14ac:dyDescent="0.3">
      <c r="A275" s="7" t="s">
        <v>38</v>
      </c>
      <c r="B275" s="8" t="s">
        <v>21</v>
      </c>
      <c r="C275" s="8" t="s">
        <v>22</v>
      </c>
      <c r="D275" s="9" t="s">
        <v>62</v>
      </c>
      <c r="E275" s="10" t="s">
        <v>63</v>
      </c>
      <c r="F275" s="11"/>
      <c r="G275" s="12" t="s">
        <v>220</v>
      </c>
      <c r="H275" s="12" t="str">
        <f>CONCATENATE(Tabela1[[#This Row],[ZONA]],Tabela1[[#This Row],[CD_ITEM]])</f>
        <v>G00035021317</v>
      </c>
      <c r="I275" s="13">
        <f>IFERROR(VLOOKUP(Tabela1[[#This Row],[Coluna2]],'Banco de dados ZDA'!A:E,5,0),0)</f>
        <v>7270</v>
      </c>
      <c r="J275" s="13">
        <v>0</v>
      </c>
      <c r="K275" s="13">
        <f>Tabela1[[#This Row],[Nov]]+Tabela1[[#This Row],[Nov Corte]]</f>
        <v>7270</v>
      </c>
      <c r="L275" s="13">
        <f>IFERROR(VLOOKUP(H275,'Banco de dados ZDA'!A:I,9,0),0)</f>
        <v>12323</v>
      </c>
      <c r="M275" s="13">
        <v>0</v>
      </c>
      <c r="N275" s="13">
        <f>Tabela1[[#This Row],[Dez]]+Tabela1[[#This Row],[Dez Corte]]</f>
        <v>12323</v>
      </c>
      <c r="O275" s="13">
        <f>IFERROR(VLOOKUP(Tabela1[[#This Row],[Coluna2]],'Banco de dados ZDA'!A:J,10,0),0)</f>
        <v>15230</v>
      </c>
      <c r="P275" s="13">
        <v>0</v>
      </c>
      <c r="Q275" s="13">
        <f>Tabela1[[#This Row],[Jan]]+Tabela1[[#This Row],[Jan Corte]]</f>
        <v>15230</v>
      </c>
      <c r="R275" s="13">
        <f>AVERAGE(Tabela1[[#This Row],[NOVEMBRO TOTAL]],Tabela1[[#This Row],[DEZEMBRO TOTAL]],Tabela1[[#This Row],[JANEIRO TOTAL]])</f>
        <v>11607.666666666666</v>
      </c>
      <c r="S275" s="14">
        <f>IFERROR(Tabela1[[#This Row],[MÉDIA]]/Tabela1[[#This Row],[META MARÇO FINAL]],"-")</f>
        <v>0.90909090909090906</v>
      </c>
      <c r="T275" s="15">
        <f>Tabela1[[#This Row],[MÉDIA]]+Tabela1[[#This Row],[MÉDIA]]*10%</f>
        <v>12768.433333333332</v>
      </c>
      <c r="U275" s="16">
        <f>VLOOKUP(Tabela1[[#This Row],[CD_ITEM]],'BD PESO UNITÁRIO'!A:F,6,0)</f>
        <v>2.0310000000000001</v>
      </c>
      <c r="V275" s="15">
        <f>Tabela1[[#This Row],[META MARÇO FINAL]]*Tabela1[[#This Row],[PESO UNITÁRIO]]</f>
        <v>25932.688099999999</v>
      </c>
    </row>
    <row r="276" spans="1:22" x14ac:dyDescent="0.3">
      <c r="A276" s="7" t="s">
        <v>38</v>
      </c>
      <c r="B276" s="8" t="s">
        <v>21</v>
      </c>
      <c r="C276" s="8" t="s">
        <v>22</v>
      </c>
      <c r="D276" s="9" t="s">
        <v>64</v>
      </c>
      <c r="E276" s="10" t="s">
        <v>65</v>
      </c>
      <c r="F276" s="11"/>
      <c r="G276" s="12" t="s">
        <v>220</v>
      </c>
      <c r="H276" s="12" t="str">
        <f>CONCATENATE(Tabela1[[#This Row],[ZONA]],Tabela1[[#This Row],[CD_ITEM]])</f>
        <v>G00035021341</v>
      </c>
      <c r="I276" s="13">
        <f>IFERROR(VLOOKUP(Tabela1[[#This Row],[Coluna2]],'Banco de dados ZDA'!A:E,5,0),0)</f>
        <v>1</v>
      </c>
      <c r="J276" s="13">
        <v>0</v>
      </c>
      <c r="K276" s="13">
        <f>Tabela1[[#This Row],[Nov]]+Tabela1[[#This Row],[Nov Corte]]</f>
        <v>1</v>
      </c>
      <c r="L276" s="13">
        <f>IFERROR(VLOOKUP(H276,'Banco de dados ZDA'!A:I,9,0),0)</f>
        <v>1</v>
      </c>
      <c r="M276" s="13">
        <v>0</v>
      </c>
      <c r="N276" s="13">
        <f>Tabela1[[#This Row],[Dez]]+Tabela1[[#This Row],[Dez Corte]]</f>
        <v>1</v>
      </c>
      <c r="O276" s="13">
        <f>IFERROR(VLOOKUP(Tabela1[[#This Row],[Coluna2]],'Banco de dados ZDA'!A:J,10,0),0)</f>
        <v>1</v>
      </c>
      <c r="P276" s="13">
        <v>0</v>
      </c>
      <c r="Q276" s="13">
        <f>Tabela1[[#This Row],[Jan]]+Tabela1[[#This Row],[Jan Corte]]</f>
        <v>1</v>
      </c>
      <c r="R276" s="13">
        <f>AVERAGE(Tabela1[[#This Row],[NOVEMBRO TOTAL]],Tabela1[[#This Row],[DEZEMBRO TOTAL]],Tabela1[[#This Row],[JANEIRO TOTAL]])</f>
        <v>1</v>
      </c>
      <c r="S276" s="14">
        <f>IFERROR(Tabela1[[#This Row],[MÉDIA]]/Tabela1[[#This Row],[META MARÇO FINAL]],"-")</f>
        <v>0.90909090909090906</v>
      </c>
      <c r="T276" s="15">
        <f>Tabela1[[#This Row],[MÉDIA]]+Tabela1[[#This Row],[MÉDIA]]*10%</f>
        <v>1.1000000000000001</v>
      </c>
      <c r="U276" s="16">
        <f>VLOOKUP(Tabela1[[#This Row],[CD_ITEM]],'BD PESO UNITÁRIO'!A:F,6,0)</f>
        <v>6.798</v>
      </c>
      <c r="V276" s="15">
        <f>Tabela1[[#This Row],[META MARÇO FINAL]]*Tabela1[[#This Row],[PESO UNITÁRIO]]</f>
        <v>7.4778000000000002</v>
      </c>
    </row>
    <row r="277" spans="1:22" x14ac:dyDescent="0.3">
      <c r="A277" s="7" t="s">
        <v>66</v>
      </c>
      <c r="B277" s="8" t="s">
        <v>21</v>
      </c>
      <c r="C277" s="8" t="s">
        <v>22</v>
      </c>
      <c r="D277" s="9" t="s">
        <v>67</v>
      </c>
      <c r="E277" s="10" t="s">
        <v>68</v>
      </c>
      <c r="F277" s="11"/>
      <c r="G277" s="12" t="s">
        <v>220</v>
      </c>
      <c r="H277" s="12" t="str">
        <f>CONCATENATE(Tabela1[[#This Row],[ZONA]],Tabela1[[#This Row],[CD_ITEM]])</f>
        <v>G00035021380</v>
      </c>
      <c r="I277" s="13">
        <f>IFERROR(VLOOKUP(Tabela1[[#This Row],[Coluna2]],'Banco de dados ZDA'!A:E,5,0),0)</f>
        <v>12.04</v>
      </c>
      <c r="J277" s="13">
        <v>0</v>
      </c>
      <c r="K277" s="13">
        <f>Tabela1[[#This Row],[Nov]]+Tabela1[[#This Row],[Nov Corte]]</f>
        <v>12.04</v>
      </c>
      <c r="L277" s="13">
        <f>IFERROR(VLOOKUP(H277,'Banco de dados ZDA'!A:I,9,0),0)</f>
        <v>15</v>
      </c>
      <c r="M277" s="13">
        <v>0</v>
      </c>
      <c r="N277" s="13">
        <f>Tabela1[[#This Row],[Dez]]+Tabela1[[#This Row],[Dez Corte]]</f>
        <v>15</v>
      </c>
      <c r="O277" s="13">
        <f>IFERROR(VLOOKUP(Tabela1[[#This Row],[Coluna2]],'Banco de dados ZDA'!A:J,10,0),0)</f>
        <v>4</v>
      </c>
      <c r="P277" s="13">
        <v>0</v>
      </c>
      <c r="Q277" s="13">
        <f>Tabela1[[#This Row],[Jan]]+Tabela1[[#This Row],[Jan Corte]]</f>
        <v>4</v>
      </c>
      <c r="R277" s="13">
        <f>AVERAGE(Tabela1[[#This Row],[NOVEMBRO TOTAL]],Tabela1[[#This Row],[DEZEMBRO TOTAL]],Tabela1[[#This Row],[JANEIRO TOTAL]])</f>
        <v>10.346666666666666</v>
      </c>
      <c r="S277" s="14">
        <f>IFERROR(Tabela1[[#This Row],[MÉDIA]]/Tabela1[[#This Row],[META MARÇO FINAL]],"-")</f>
        <v>0.90909090909090906</v>
      </c>
      <c r="T277" s="15">
        <f>Tabela1[[#This Row],[MÉDIA]]+Tabela1[[#This Row],[MÉDIA]]*10%</f>
        <v>11.381333333333332</v>
      </c>
      <c r="U277" s="16">
        <f>VLOOKUP(Tabela1[[#This Row],[CD_ITEM]],'BD PESO UNITÁRIO'!A:F,6,0)</f>
        <v>1.3420000000000001</v>
      </c>
      <c r="V277" s="15">
        <f>Tabela1[[#This Row],[META MARÇO FINAL]]*Tabela1[[#This Row],[PESO UNITÁRIO]]</f>
        <v>15.273749333333333</v>
      </c>
    </row>
    <row r="278" spans="1:22" x14ac:dyDescent="0.3">
      <c r="A278" s="7" t="s">
        <v>66</v>
      </c>
      <c r="B278" s="8" t="s">
        <v>21</v>
      </c>
      <c r="C278" s="8" t="s">
        <v>22</v>
      </c>
      <c r="D278" s="9" t="s">
        <v>69</v>
      </c>
      <c r="E278" s="10" t="s">
        <v>70</v>
      </c>
      <c r="F278" s="11"/>
      <c r="G278" s="12" t="s">
        <v>220</v>
      </c>
      <c r="H278" s="12" t="str">
        <f>CONCATENATE(Tabela1[[#This Row],[ZONA]],Tabela1[[#This Row],[CD_ITEM]])</f>
        <v>G00035021381</v>
      </c>
      <c r="I278" s="13">
        <f>IFERROR(VLOOKUP(Tabela1[[#This Row],[Coluna2]],'Banco de dados ZDA'!A:E,5,0),0)</f>
        <v>3</v>
      </c>
      <c r="J278" s="13">
        <v>0</v>
      </c>
      <c r="K278" s="13">
        <f>Tabela1[[#This Row],[Nov]]+Tabela1[[#This Row],[Nov Corte]]</f>
        <v>3</v>
      </c>
      <c r="L278" s="13">
        <f>IFERROR(VLOOKUP(H278,'Banco de dados ZDA'!A:I,9,0),0)</f>
        <v>2</v>
      </c>
      <c r="M278" s="13">
        <v>0</v>
      </c>
      <c r="N278" s="13">
        <f>Tabela1[[#This Row],[Dez]]+Tabela1[[#This Row],[Dez Corte]]</f>
        <v>2</v>
      </c>
      <c r="O278" s="13">
        <f>IFERROR(VLOOKUP(Tabela1[[#This Row],[Coluna2]],'Banco de dados ZDA'!A:J,10,0),0)</f>
        <v>7</v>
      </c>
      <c r="P278" s="13">
        <v>0</v>
      </c>
      <c r="Q278" s="13">
        <f>Tabela1[[#This Row],[Jan]]+Tabela1[[#This Row],[Jan Corte]]</f>
        <v>7</v>
      </c>
      <c r="R278" s="13">
        <f>AVERAGE(Tabela1[[#This Row],[NOVEMBRO TOTAL]],Tabela1[[#This Row],[DEZEMBRO TOTAL]],Tabela1[[#This Row],[JANEIRO TOTAL]])</f>
        <v>4</v>
      </c>
      <c r="S278" s="14">
        <f>IFERROR(Tabela1[[#This Row],[MÉDIA]]/Tabela1[[#This Row],[META MARÇO FINAL]],"-")</f>
        <v>0.90909090909090906</v>
      </c>
      <c r="T278" s="15">
        <f>Tabela1[[#This Row],[MÉDIA]]+Tabela1[[#This Row],[MÉDIA]]*10%</f>
        <v>4.4000000000000004</v>
      </c>
      <c r="U278" s="16">
        <f>VLOOKUP(Tabela1[[#This Row],[CD_ITEM]],'BD PESO UNITÁRIO'!A:F,6,0)</f>
        <v>8.8480000000000008</v>
      </c>
      <c r="V278" s="15">
        <f>Tabela1[[#This Row],[META MARÇO FINAL]]*Tabela1[[#This Row],[PESO UNITÁRIO]]</f>
        <v>38.931200000000004</v>
      </c>
    </row>
    <row r="279" spans="1:22" x14ac:dyDescent="0.3">
      <c r="A279" s="7" t="s">
        <v>31</v>
      </c>
      <c r="B279" s="8" t="s">
        <v>32</v>
      </c>
      <c r="C279" s="8" t="s">
        <v>22</v>
      </c>
      <c r="D279" s="9" t="s">
        <v>71</v>
      </c>
      <c r="E279" s="10" t="s">
        <v>72</v>
      </c>
      <c r="F279" s="11"/>
      <c r="G279" s="12" t="s">
        <v>220</v>
      </c>
      <c r="H279" s="12" t="str">
        <f>CONCATENATE(Tabela1[[#This Row],[ZONA]],Tabela1[[#This Row],[CD_ITEM]])</f>
        <v>G00035021397</v>
      </c>
      <c r="I279" s="13">
        <v>100</v>
      </c>
      <c r="J279" s="13">
        <v>0</v>
      </c>
      <c r="K279" s="13">
        <f>Tabela1[[#This Row],[Nov]]+Tabela1[[#This Row],[Nov Corte]]</f>
        <v>100</v>
      </c>
      <c r="L279" s="13">
        <f>IFERROR(VLOOKUP(H279,'Banco de dados ZDA'!A:I,9,0),0)</f>
        <v>0</v>
      </c>
      <c r="M279" s="13">
        <v>0</v>
      </c>
      <c r="N279" s="13">
        <v>200</v>
      </c>
      <c r="O279" s="13">
        <f>IFERROR(VLOOKUP(Tabela1[[#This Row],[Coluna2]],'Banco de dados ZDA'!A:J,10,0),0)</f>
        <v>0</v>
      </c>
      <c r="P279" s="13">
        <v>0</v>
      </c>
      <c r="Q279" s="13">
        <v>150</v>
      </c>
      <c r="R279" s="13">
        <f>AVERAGE(Tabela1[[#This Row],[NOVEMBRO TOTAL]],Tabela1[[#This Row],[DEZEMBRO TOTAL]],Tabela1[[#This Row],[JANEIRO TOTAL]])</f>
        <v>150</v>
      </c>
      <c r="S279" s="14">
        <f>IFERROR(Tabela1[[#This Row],[MÉDIA]]/Tabela1[[#This Row],[META MARÇO FINAL]],"-")</f>
        <v>0.90909090909090906</v>
      </c>
      <c r="T279" s="15">
        <f>Tabela1[[#This Row],[MÉDIA]]+Tabela1[[#This Row],[MÉDIA]]*10%</f>
        <v>165</v>
      </c>
      <c r="U279" s="16">
        <f>VLOOKUP(Tabela1[[#This Row],[CD_ITEM]],'BD PESO UNITÁRIO'!A:F,6,0)</f>
        <v>25.18</v>
      </c>
      <c r="V279" s="15">
        <f>Tabela1[[#This Row],[META MARÇO FINAL]]*Tabela1[[#This Row],[PESO UNITÁRIO]]</f>
        <v>4154.7</v>
      </c>
    </row>
    <row r="280" spans="1:22" x14ac:dyDescent="0.3">
      <c r="A280" s="7" t="s">
        <v>31</v>
      </c>
      <c r="B280" s="8" t="s">
        <v>32</v>
      </c>
      <c r="C280" s="8" t="s">
        <v>22</v>
      </c>
      <c r="D280" s="9" t="s">
        <v>73</v>
      </c>
      <c r="E280" s="10" t="s">
        <v>74</v>
      </c>
      <c r="F280" s="11"/>
      <c r="G280" s="12" t="s">
        <v>220</v>
      </c>
      <c r="H280" s="12" t="str">
        <f>CONCATENATE(Tabela1[[#This Row],[ZONA]],Tabela1[[#This Row],[CD_ITEM]])</f>
        <v>G00035021398</v>
      </c>
      <c r="I280" s="13">
        <v>100</v>
      </c>
      <c r="J280" s="13">
        <v>0</v>
      </c>
      <c r="K280" s="13">
        <f>Tabela1[[#This Row],[Nov]]+Tabela1[[#This Row],[Nov Corte]]</f>
        <v>100</v>
      </c>
      <c r="L280" s="13">
        <f>IFERROR(VLOOKUP(H280,'Banco de dados ZDA'!A:I,9,0),0)</f>
        <v>0</v>
      </c>
      <c r="M280" s="13">
        <v>0</v>
      </c>
      <c r="N280" s="13">
        <v>200</v>
      </c>
      <c r="O280" s="13">
        <f>IFERROR(VLOOKUP(Tabela1[[#This Row],[Coluna2]],'Banco de dados ZDA'!A:J,10,0),0)</f>
        <v>0</v>
      </c>
      <c r="P280" s="13">
        <v>0</v>
      </c>
      <c r="Q280" s="13">
        <v>150</v>
      </c>
      <c r="R280" s="13">
        <f>AVERAGE(Tabela1[[#This Row],[NOVEMBRO TOTAL]],Tabela1[[#This Row],[DEZEMBRO TOTAL]],Tabela1[[#This Row],[JANEIRO TOTAL]])</f>
        <v>150</v>
      </c>
      <c r="S280" s="14">
        <f>IFERROR(Tabela1[[#This Row],[MÉDIA]]/Tabela1[[#This Row],[META MARÇO FINAL]],"-")</f>
        <v>0.90909090909090906</v>
      </c>
      <c r="T280" s="15">
        <f>Tabela1[[#This Row],[MÉDIA]]+Tabela1[[#This Row],[MÉDIA]]*10%</f>
        <v>165</v>
      </c>
      <c r="U280" s="16">
        <f>VLOOKUP(Tabela1[[#This Row],[CD_ITEM]],'BD PESO UNITÁRIO'!A:F,6,0)</f>
        <v>25.18</v>
      </c>
      <c r="V280" s="15">
        <f>Tabela1[[#This Row],[META MARÇO FINAL]]*Tabela1[[#This Row],[PESO UNITÁRIO]]</f>
        <v>4154.7</v>
      </c>
    </row>
    <row r="281" spans="1:22" x14ac:dyDescent="0.3">
      <c r="A281" s="7" t="s">
        <v>31</v>
      </c>
      <c r="B281" s="8" t="s">
        <v>32</v>
      </c>
      <c r="C281" s="8" t="s">
        <v>22</v>
      </c>
      <c r="D281" s="9" t="s">
        <v>75</v>
      </c>
      <c r="E281" s="10" t="s">
        <v>76</v>
      </c>
      <c r="F281" s="11"/>
      <c r="G281" s="12" t="s">
        <v>220</v>
      </c>
      <c r="H281" s="12" t="str">
        <f>CONCATENATE(Tabela1[[#This Row],[ZONA]],Tabela1[[#This Row],[CD_ITEM]])</f>
        <v>G00035021399</v>
      </c>
      <c r="I281" s="13">
        <v>100</v>
      </c>
      <c r="J281" s="13">
        <v>0</v>
      </c>
      <c r="K281" s="13">
        <f>Tabela1[[#This Row],[Nov]]+Tabela1[[#This Row],[Nov Corte]]</f>
        <v>100</v>
      </c>
      <c r="L281" s="13">
        <f>IFERROR(VLOOKUP(H281,'Banco de dados ZDA'!A:I,9,0),0)</f>
        <v>0</v>
      </c>
      <c r="M281" s="13">
        <v>0</v>
      </c>
      <c r="N281" s="13">
        <v>200</v>
      </c>
      <c r="O281" s="13">
        <f>IFERROR(VLOOKUP(Tabela1[[#This Row],[Coluna2]],'Banco de dados ZDA'!A:J,10,0),0)</f>
        <v>0</v>
      </c>
      <c r="P281" s="13">
        <v>0</v>
      </c>
      <c r="Q281" s="13">
        <v>150</v>
      </c>
      <c r="R281" s="13">
        <f>AVERAGE(Tabela1[[#This Row],[NOVEMBRO TOTAL]],Tabela1[[#This Row],[DEZEMBRO TOTAL]],Tabela1[[#This Row],[JANEIRO TOTAL]])</f>
        <v>150</v>
      </c>
      <c r="S281" s="14">
        <f>IFERROR(Tabela1[[#This Row],[MÉDIA]]/Tabela1[[#This Row],[META MARÇO FINAL]],"-")</f>
        <v>0.90909090909090906</v>
      </c>
      <c r="T281" s="15">
        <f>Tabela1[[#This Row],[MÉDIA]]+Tabela1[[#This Row],[MÉDIA]]*10%</f>
        <v>165</v>
      </c>
      <c r="U281" s="16">
        <f>VLOOKUP(Tabela1[[#This Row],[CD_ITEM]],'BD PESO UNITÁRIO'!A:F,6,0)</f>
        <v>25.18</v>
      </c>
      <c r="V281" s="15">
        <f>Tabela1[[#This Row],[META MARÇO FINAL]]*Tabela1[[#This Row],[PESO UNITÁRIO]]</f>
        <v>4154.7</v>
      </c>
    </row>
    <row r="282" spans="1:22" x14ac:dyDescent="0.3">
      <c r="A282" s="7" t="s">
        <v>38</v>
      </c>
      <c r="B282" s="8" t="s">
        <v>21</v>
      </c>
      <c r="C282" s="8" t="s">
        <v>22</v>
      </c>
      <c r="D282" s="9" t="s">
        <v>77</v>
      </c>
      <c r="E282" s="10" t="s">
        <v>78</v>
      </c>
      <c r="F282" s="11"/>
      <c r="G282" s="12" t="s">
        <v>220</v>
      </c>
      <c r="H282" s="12" t="str">
        <f>CONCATENATE(Tabela1[[#This Row],[ZONA]],Tabela1[[#This Row],[CD_ITEM]])</f>
        <v>G00035021400</v>
      </c>
      <c r="I282" s="13">
        <f>IFERROR(VLOOKUP(Tabela1[[#This Row],[Coluna2]],'Banco de dados ZDA'!A:E,5,0),0)</f>
        <v>34</v>
      </c>
      <c r="J282" s="13">
        <v>0</v>
      </c>
      <c r="K282" s="13">
        <f>Tabela1[[#This Row],[Nov]]+Tabela1[[#This Row],[Nov Corte]]</f>
        <v>34</v>
      </c>
      <c r="L282" s="13">
        <f>IFERROR(VLOOKUP(H282,'Banco de dados ZDA'!A:I,9,0),0)</f>
        <v>5</v>
      </c>
      <c r="M282" s="13">
        <v>0</v>
      </c>
      <c r="N282" s="13">
        <f>Tabela1[[#This Row],[Dez]]+Tabela1[[#This Row],[Dez Corte]]</f>
        <v>5</v>
      </c>
      <c r="O282" s="13">
        <f>IFERROR(VLOOKUP(Tabela1[[#This Row],[Coluna2]],'Banco de dados ZDA'!A:J,10,0),0)</f>
        <v>17</v>
      </c>
      <c r="P282" s="13">
        <v>0</v>
      </c>
      <c r="Q282" s="13">
        <f>Tabela1[[#This Row],[Jan]]+Tabela1[[#This Row],[Jan Corte]]</f>
        <v>17</v>
      </c>
      <c r="R282" s="13">
        <f>AVERAGE(Tabela1[[#This Row],[NOVEMBRO TOTAL]],Tabela1[[#This Row],[DEZEMBRO TOTAL]],Tabela1[[#This Row],[JANEIRO TOTAL]])</f>
        <v>18.666666666666668</v>
      </c>
      <c r="S282" s="14">
        <f>IFERROR(Tabela1[[#This Row],[MÉDIA]]/Tabela1[[#This Row],[META MARÇO FINAL]],"-")</f>
        <v>0.90909090909090906</v>
      </c>
      <c r="T282" s="15">
        <f>Tabela1[[#This Row],[MÉDIA]]+Tabela1[[#This Row],[MÉDIA]]*10%</f>
        <v>20.533333333333335</v>
      </c>
      <c r="U282" s="16">
        <f>VLOOKUP(Tabela1[[#This Row],[CD_ITEM]],'BD PESO UNITÁRIO'!A:F,6,0)</f>
        <v>6.7859999999999996</v>
      </c>
      <c r="V282" s="15">
        <f>Tabela1[[#This Row],[META MARÇO FINAL]]*Tabela1[[#This Row],[PESO UNITÁRIO]]</f>
        <v>139.33920000000001</v>
      </c>
    </row>
    <row r="283" spans="1:22" x14ac:dyDescent="0.3">
      <c r="A283" s="7" t="s">
        <v>26</v>
      </c>
      <c r="B283" s="8" t="s">
        <v>21</v>
      </c>
      <c r="C283" s="8" t="s">
        <v>22</v>
      </c>
      <c r="D283" s="9" t="s">
        <v>79</v>
      </c>
      <c r="E283" s="10" t="s">
        <v>80</v>
      </c>
      <c r="F283" s="11"/>
      <c r="G283" s="12" t="s">
        <v>220</v>
      </c>
      <c r="H283" s="12" t="str">
        <f>CONCATENATE(Tabela1[[#This Row],[ZONA]],Tabela1[[#This Row],[CD_ITEM]])</f>
        <v>G00035021432</v>
      </c>
      <c r="I283" s="13">
        <f>IFERROR(VLOOKUP(Tabela1[[#This Row],[Coluna2]],'Banco de dados ZDA'!A:E,5,0),0)</f>
        <v>12</v>
      </c>
      <c r="J283" s="13">
        <v>0</v>
      </c>
      <c r="K283" s="13">
        <f>Tabela1[[#This Row],[Nov]]+Tabela1[[#This Row],[Nov Corte]]</f>
        <v>12</v>
      </c>
      <c r="L283" s="13">
        <f>IFERROR(VLOOKUP(H283,'Banco de dados ZDA'!A:I,9,0),0)</f>
        <v>47</v>
      </c>
      <c r="M283" s="13">
        <v>0</v>
      </c>
      <c r="N283" s="13">
        <f>Tabela1[[#This Row],[Dez]]+Tabela1[[#This Row],[Dez Corte]]</f>
        <v>47</v>
      </c>
      <c r="O283" s="13">
        <f>IFERROR(VLOOKUP(Tabela1[[#This Row],[Coluna2]],'Banco de dados ZDA'!A:J,10,0),0)</f>
        <v>80</v>
      </c>
      <c r="P283" s="13">
        <v>0</v>
      </c>
      <c r="Q283" s="13">
        <f>Tabela1[[#This Row],[Jan]]+Tabela1[[#This Row],[Jan Corte]]</f>
        <v>80</v>
      </c>
      <c r="R283" s="13">
        <f>AVERAGE(Tabela1[[#This Row],[NOVEMBRO TOTAL]],Tabela1[[#This Row],[DEZEMBRO TOTAL]],Tabela1[[#This Row],[JANEIRO TOTAL]])</f>
        <v>46.333333333333336</v>
      </c>
      <c r="S283" s="14">
        <f>IFERROR(Tabela1[[#This Row],[MÉDIA]]/Tabela1[[#This Row],[META MARÇO FINAL]],"-")</f>
        <v>0.90909090909090906</v>
      </c>
      <c r="T283" s="15">
        <f>Tabela1[[#This Row],[MÉDIA]]+Tabela1[[#This Row],[MÉDIA]]*10%</f>
        <v>50.966666666666669</v>
      </c>
      <c r="U283" s="16">
        <f>VLOOKUP(Tabela1[[#This Row],[CD_ITEM]],'BD PESO UNITÁRIO'!A:F,6,0)</f>
        <v>4.734</v>
      </c>
      <c r="V283" s="15">
        <f>Tabela1[[#This Row],[META MARÇO FINAL]]*Tabela1[[#This Row],[PESO UNITÁRIO]]</f>
        <v>241.27620000000002</v>
      </c>
    </row>
    <row r="284" spans="1:22" x14ac:dyDescent="0.3">
      <c r="A284" s="7" t="s">
        <v>20</v>
      </c>
      <c r="B284" s="8" t="s">
        <v>21</v>
      </c>
      <c r="C284" s="8" t="s">
        <v>22</v>
      </c>
      <c r="D284" s="9" t="s">
        <v>81</v>
      </c>
      <c r="E284" s="10" t="s">
        <v>82</v>
      </c>
      <c r="F284" s="11"/>
      <c r="G284" s="12" t="s">
        <v>220</v>
      </c>
      <c r="H284" s="12" t="str">
        <f>CONCATENATE(Tabela1[[#This Row],[ZONA]],Tabela1[[#This Row],[CD_ITEM]])</f>
        <v>G00035021433</v>
      </c>
      <c r="I284" s="13">
        <f>IFERROR(VLOOKUP(Tabela1[[#This Row],[Coluna2]],'Banco de dados ZDA'!A:E,5,0),0)</f>
        <v>9</v>
      </c>
      <c r="J284" s="13">
        <v>0</v>
      </c>
      <c r="K284" s="13">
        <f>Tabela1[[#This Row],[Nov]]+Tabela1[[#This Row],[Nov Corte]]</f>
        <v>9</v>
      </c>
      <c r="L284" s="13">
        <f>IFERROR(VLOOKUP(H284,'Banco de dados ZDA'!A:I,9,0),0)</f>
        <v>30</v>
      </c>
      <c r="M284" s="13">
        <v>0</v>
      </c>
      <c r="N284" s="13">
        <f>Tabela1[[#This Row],[Dez]]+Tabela1[[#This Row],[Dez Corte]]</f>
        <v>30</v>
      </c>
      <c r="O284" s="13">
        <f>IFERROR(VLOOKUP(Tabela1[[#This Row],[Coluna2]],'Banco de dados ZDA'!A:J,10,0),0)</f>
        <v>61</v>
      </c>
      <c r="P284" s="13">
        <v>0</v>
      </c>
      <c r="Q284" s="13">
        <f>Tabela1[[#This Row],[Jan]]+Tabela1[[#This Row],[Jan Corte]]</f>
        <v>61</v>
      </c>
      <c r="R284" s="13">
        <f>AVERAGE(Tabela1[[#This Row],[NOVEMBRO TOTAL]],Tabela1[[#This Row],[DEZEMBRO TOTAL]],Tabela1[[#This Row],[JANEIRO TOTAL]])</f>
        <v>33.333333333333336</v>
      </c>
      <c r="S284" s="14">
        <f>IFERROR(Tabela1[[#This Row],[MÉDIA]]/Tabela1[[#This Row],[META MARÇO FINAL]],"-")</f>
        <v>0.90909090909090906</v>
      </c>
      <c r="T284" s="15">
        <f>Tabela1[[#This Row],[MÉDIA]]+Tabela1[[#This Row],[MÉDIA]]*10%</f>
        <v>36.666666666666671</v>
      </c>
      <c r="U284" s="16">
        <f>VLOOKUP(Tabela1[[#This Row],[CD_ITEM]],'BD PESO UNITÁRIO'!A:F,6,0)</f>
        <v>3.694</v>
      </c>
      <c r="V284" s="15">
        <f>Tabela1[[#This Row],[META MARÇO FINAL]]*Tabela1[[#This Row],[PESO UNITÁRIO]]</f>
        <v>135.44666666666669</v>
      </c>
    </row>
    <row r="285" spans="1:22" x14ac:dyDescent="0.3">
      <c r="A285" s="7" t="s">
        <v>26</v>
      </c>
      <c r="B285" s="8" t="s">
        <v>21</v>
      </c>
      <c r="C285" s="8" t="s">
        <v>22</v>
      </c>
      <c r="D285" s="9" t="s">
        <v>83</v>
      </c>
      <c r="E285" s="10" t="s">
        <v>84</v>
      </c>
      <c r="F285" s="11"/>
      <c r="G285" s="12" t="s">
        <v>220</v>
      </c>
      <c r="H285" s="12" t="str">
        <f>CONCATENATE(Tabela1[[#This Row],[ZONA]],Tabela1[[#This Row],[CD_ITEM]])</f>
        <v>G00035021443</v>
      </c>
      <c r="I285" s="13">
        <v>100</v>
      </c>
      <c r="J285" s="13">
        <v>0</v>
      </c>
      <c r="K285" s="13">
        <f>Tabela1[[#This Row],[Nov]]+Tabela1[[#This Row],[Nov Corte]]</f>
        <v>100</v>
      </c>
      <c r="L285" s="13">
        <f>IFERROR(VLOOKUP(H285,'Banco de dados ZDA'!A:I,9,0),0)</f>
        <v>0</v>
      </c>
      <c r="M285" s="13">
        <v>0</v>
      </c>
      <c r="N285" s="13">
        <v>200</v>
      </c>
      <c r="O285" s="13">
        <f>IFERROR(VLOOKUP(Tabela1[[#This Row],[Coluna2]],'Banco de dados ZDA'!A:J,10,0),0)</f>
        <v>0</v>
      </c>
      <c r="P285" s="13">
        <v>0</v>
      </c>
      <c r="Q285" s="13">
        <v>150</v>
      </c>
      <c r="R285" s="13">
        <f>AVERAGE(Tabela1[[#This Row],[NOVEMBRO TOTAL]],Tabela1[[#This Row],[DEZEMBRO TOTAL]],Tabela1[[#This Row],[JANEIRO TOTAL]])</f>
        <v>150</v>
      </c>
      <c r="S285" s="14">
        <f>IFERROR(Tabela1[[#This Row],[MÉDIA]]/Tabela1[[#This Row],[META MARÇO FINAL]],"-")</f>
        <v>0.90909090909090906</v>
      </c>
      <c r="T285" s="15">
        <f>Tabela1[[#This Row],[MÉDIA]]+Tabela1[[#This Row],[MÉDIA]]*10%</f>
        <v>165</v>
      </c>
      <c r="U285" s="16">
        <f>VLOOKUP(Tabela1[[#This Row],[CD_ITEM]],'BD PESO UNITÁRIO'!A:F,6,0)</f>
        <v>4.734</v>
      </c>
      <c r="V285" s="15">
        <f>Tabela1[[#This Row],[META MARÇO FINAL]]*Tabela1[[#This Row],[PESO UNITÁRIO]]</f>
        <v>781.11</v>
      </c>
    </row>
    <row r="286" spans="1:22" x14ac:dyDescent="0.3">
      <c r="A286" s="7" t="s">
        <v>56</v>
      </c>
      <c r="B286" s="8" t="s">
        <v>57</v>
      </c>
      <c r="C286" s="8" t="s">
        <v>22</v>
      </c>
      <c r="D286" s="9" t="s">
        <v>85</v>
      </c>
      <c r="E286" s="10" t="s">
        <v>86</v>
      </c>
      <c r="F286" s="11"/>
      <c r="G286" s="12" t="s">
        <v>220</v>
      </c>
      <c r="H286" s="12" t="str">
        <f>CONCATENATE(Tabela1[[#This Row],[ZONA]],Tabela1[[#This Row],[CD_ITEM]])</f>
        <v>G00035021499</v>
      </c>
      <c r="I286" s="13">
        <f>IFERROR(VLOOKUP(Tabela1[[#This Row],[Coluna2]],'Banco de dados ZDA'!A:E,5,0),0)</f>
        <v>3</v>
      </c>
      <c r="J286" s="13">
        <v>0</v>
      </c>
      <c r="K286" s="13">
        <f>Tabela1[[#This Row],[Nov]]+Tabela1[[#This Row],[Nov Corte]]</f>
        <v>3</v>
      </c>
      <c r="L286" s="13">
        <f>IFERROR(VLOOKUP(H286,'Banco de dados ZDA'!A:I,9,0),0)</f>
        <v>1</v>
      </c>
      <c r="M286" s="13">
        <v>0</v>
      </c>
      <c r="N286" s="13">
        <f>Tabela1[[#This Row],[Dez]]+Tabela1[[#This Row],[Dez Corte]]</f>
        <v>1</v>
      </c>
      <c r="O286" s="13">
        <f>IFERROR(VLOOKUP(Tabela1[[#This Row],[Coluna2]],'Banco de dados ZDA'!A:J,10,0),0)</f>
        <v>0</v>
      </c>
      <c r="P286" s="13">
        <v>0</v>
      </c>
      <c r="Q286" s="13">
        <v>29</v>
      </c>
      <c r="R286" s="13">
        <f>AVERAGE(Tabela1[[#This Row],[NOVEMBRO TOTAL]],Tabela1[[#This Row],[DEZEMBRO TOTAL]],Tabela1[[#This Row],[JANEIRO TOTAL]])</f>
        <v>11</v>
      </c>
      <c r="S286" s="14">
        <f>IFERROR(Tabela1[[#This Row],[MÉDIA]]/Tabela1[[#This Row],[META MARÇO FINAL]],"-")</f>
        <v>0.90909090909090917</v>
      </c>
      <c r="T286" s="15">
        <f>Tabela1[[#This Row],[MÉDIA]]+Tabela1[[#This Row],[MÉDIA]]*10%</f>
        <v>12.1</v>
      </c>
      <c r="U286" s="16">
        <f>VLOOKUP(Tabela1[[#This Row],[CD_ITEM]],'BD PESO UNITÁRIO'!A:F,6,0)</f>
        <v>6</v>
      </c>
      <c r="V286" s="15">
        <f>Tabela1[[#This Row],[META MARÇO FINAL]]*Tabela1[[#This Row],[PESO UNITÁRIO]]</f>
        <v>72.599999999999994</v>
      </c>
    </row>
    <row r="287" spans="1:22" x14ac:dyDescent="0.3">
      <c r="A287" s="7" t="s">
        <v>56</v>
      </c>
      <c r="B287" s="8" t="s">
        <v>57</v>
      </c>
      <c r="C287" s="8" t="s">
        <v>22</v>
      </c>
      <c r="D287" s="9" t="s">
        <v>87</v>
      </c>
      <c r="E287" s="10" t="s">
        <v>88</v>
      </c>
      <c r="F287" s="11"/>
      <c r="G287" s="12" t="s">
        <v>220</v>
      </c>
      <c r="H287" s="12" t="str">
        <f>CONCATENATE(Tabela1[[#This Row],[ZONA]],Tabela1[[#This Row],[CD_ITEM]])</f>
        <v>G00035021500</v>
      </c>
      <c r="I287" s="13">
        <f>IFERROR(VLOOKUP(Tabela1[[#This Row],[Coluna2]],'Banco de dados ZDA'!A:E,5,0),0)</f>
        <v>1</v>
      </c>
      <c r="J287" s="13">
        <v>0</v>
      </c>
      <c r="K287" s="13">
        <f>Tabela1[[#This Row],[Nov]]+Tabela1[[#This Row],[Nov Corte]]</f>
        <v>1</v>
      </c>
      <c r="L287" s="13">
        <f>IFERROR(VLOOKUP(H287,'Banco de dados ZDA'!A:I,9,0),0)</f>
        <v>0</v>
      </c>
      <c r="M287" s="13">
        <v>0</v>
      </c>
      <c r="N287" s="13">
        <v>50</v>
      </c>
      <c r="O287" s="13">
        <f>IFERROR(VLOOKUP(Tabela1[[#This Row],[Coluna2]],'Banco de dados ZDA'!A:J,10,0),0)</f>
        <v>0</v>
      </c>
      <c r="P287" s="13">
        <v>0</v>
      </c>
      <c r="Q287" s="13">
        <v>29</v>
      </c>
      <c r="R287" s="13">
        <f>AVERAGE(Tabela1[[#This Row],[NOVEMBRO TOTAL]],Tabela1[[#This Row],[DEZEMBRO TOTAL]],Tabela1[[#This Row],[JANEIRO TOTAL]])</f>
        <v>26.666666666666668</v>
      </c>
      <c r="S287" s="14">
        <f>IFERROR(Tabela1[[#This Row],[MÉDIA]]/Tabela1[[#This Row],[META MARÇO FINAL]],"-")</f>
        <v>0.90909090909090906</v>
      </c>
      <c r="T287" s="15">
        <f>Tabela1[[#This Row],[MÉDIA]]+Tabela1[[#This Row],[MÉDIA]]*10%</f>
        <v>29.333333333333336</v>
      </c>
      <c r="U287" s="16">
        <f>VLOOKUP(Tabela1[[#This Row],[CD_ITEM]],'BD PESO UNITÁRIO'!A:F,6,0)</f>
        <v>6</v>
      </c>
      <c r="V287" s="15">
        <f>Tabela1[[#This Row],[META MARÇO FINAL]]*Tabela1[[#This Row],[PESO UNITÁRIO]]</f>
        <v>176</v>
      </c>
    </row>
    <row r="288" spans="1:22" x14ac:dyDescent="0.3">
      <c r="A288" s="7" t="s">
        <v>56</v>
      </c>
      <c r="B288" s="8" t="s">
        <v>57</v>
      </c>
      <c r="C288" s="8" t="s">
        <v>22</v>
      </c>
      <c r="D288" s="9" t="s">
        <v>89</v>
      </c>
      <c r="E288" s="10" t="s">
        <v>90</v>
      </c>
      <c r="F288" s="11"/>
      <c r="G288" s="12" t="s">
        <v>220</v>
      </c>
      <c r="H288" s="12" t="str">
        <f>CONCATENATE(Tabela1[[#This Row],[ZONA]],Tabela1[[#This Row],[CD_ITEM]])</f>
        <v>G00035021501</v>
      </c>
      <c r="I288" s="13">
        <f>IFERROR(VLOOKUP(Tabela1[[#This Row],[Coluna2]],'Banco de dados ZDA'!A:E,5,0),0)</f>
        <v>2</v>
      </c>
      <c r="J288" s="13">
        <v>0</v>
      </c>
      <c r="K288" s="13">
        <f>Tabela1[[#This Row],[Nov]]+Tabela1[[#This Row],[Nov Corte]]</f>
        <v>2</v>
      </c>
      <c r="L288" s="13">
        <f>IFERROR(VLOOKUP(H288,'Banco de dados ZDA'!A:I,9,0),0)</f>
        <v>1</v>
      </c>
      <c r="M288" s="13">
        <v>0</v>
      </c>
      <c r="N288" s="13">
        <f>Tabela1[[#This Row],[Dez]]+Tabela1[[#This Row],[Dez Corte]]</f>
        <v>1</v>
      </c>
      <c r="O288" s="13">
        <f>IFERROR(VLOOKUP(Tabela1[[#This Row],[Coluna2]],'Banco de dados ZDA'!A:J,10,0),0)</f>
        <v>0</v>
      </c>
      <c r="P288" s="13">
        <v>0</v>
      </c>
      <c r="Q288" s="13">
        <v>29</v>
      </c>
      <c r="R288" s="13">
        <f>AVERAGE(Tabela1[[#This Row],[NOVEMBRO TOTAL]],Tabela1[[#This Row],[DEZEMBRO TOTAL]],Tabela1[[#This Row],[JANEIRO TOTAL]])</f>
        <v>10.666666666666666</v>
      </c>
      <c r="S288" s="14">
        <f>IFERROR(Tabela1[[#This Row],[MÉDIA]]/Tabela1[[#This Row],[META MARÇO FINAL]],"-")</f>
        <v>0.90909090909090906</v>
      </c>
      <c r="T288" s="15">
        <f>Tabela1[[#This Row],[MÉDIA]]+Tabela1[[#This Row],[MÉDIA]]*10%</f>
        <v>11.733333333333333</v>
      </c>
      <c r="U288" s="16">
        <f>VLOOKUP(Tabela1[[#This Row],[CD_ITEM]],'BD PESO UNITÁRIO'!A:F,6,0)</f>
        <v>6</v>
      </c>
      <c r="V288" s="15">
        <f>Tabela1[[#This Row],[META MARÇO FINAL]]*Tabela1[[#This Row],[PESO UNITÁRIO]]</f>
        <v>70.399999999999991</v>
      </c>
    </row>
    <row r="289" spans="1:22" x14ac:dyDescent="0.3">
      <c r="A289" s="7" t="s">
        <v>38</v>
      </c>
      <c r="B289" s="8" t="s">
        <v>21</v>
      </c>
      <c r="C289" s="8" t="s">
        <v>22</v>
      </c>
      <c r="D289" s="9" t="s">
        <v>91</v>
      </c>
      <c r="E289" s="10" t="s">
        <v>92</v>
      </c>
      <c r="F289" s="11"/>
      <c r="G289" s="12" t="s">
        <v>220</v>
      </c>
      <c r="H289" s="12" t="str">
        <f>CONCATENATE(Tabela1[[#This Row],[ZONA]],Tabela1[[#This Row],[CD_ITEM]])</f>
        <v>G00035021502</v>
      </c>
      <c r="I289" s="13">
        <v>100</v>
      </c>
      <c r="J289" s="13">
        <v>0</v>
      </c>
      <c r="K289" s="13">
        <f>Tabela1[[#This Row],[Nov]]+Tabela1[[#This Row],[Nov Corte]]</f>
        <v>100</v>
      </c>
      <c r="L289" s="13">
        <f>IFERROR(VLOOKUP(H289,'Banco de dados ZDA'!A:I,9,0),0)</f>
        <v>0</v>
      </c>
      <c r="M289" s="13">
        <v>0</v>
      </c>
      <c r="N289" s="13">
        <v>200</v>
      </c>
      <c r="O289" s="13">
        <f>IFERROR(VLOOKUP(Tabela1[[#This Row],[Coluna2]],'Banco de dados ZDA'!A:J,10,0),0)</f>
        <v>1</v>
      </c>
      <c r="P289" s="13">
        <v>0</v>
      </c>
      <c r="Q289" s="13">
        <v>150</v>
      </c>
      <c r="R289" s="13">
        <f>AVERAGE(Tabela1[[#This Row],[NOVEMBRO TOTAL]],Tabela1[[#This Row],[DEZEMBRO TOTAL]],Tabela1[[#This Row],[JANEIRO TOTAL]])</f>
        <v>150</v>
      </c>
      <c r="S289" s="14">
        <f>IFERROR(Tabela1[[#This Row],[MÉDIA]]/Tabela1[[#This Row],[META MARÇO FINAL]],"-")</f>
        <v>0.90909090909090906</v>
      </c>
      <c r="T289" s="15">
        <f>Tabela1[[#This Row],[MÉDIA]]+Tabela1[[#This Row],[MÉDIA]]*10%</f>
        <v>165</v>
      </c>
      <c r="U289" s="16">
        <f>VLOOKUP(Tabela1[[#This Row],[CD_ITEM]],'BD PESO UNITÁRIO'!A:F,6,0)</f>
        <v>1.105</v>
      </c>
      <c r="V289" s="15">
        <f>Tabela1[[#This Row],[META MARÇO FINAL]]*Tabela1[[#This Row],[PESO UNITÁRIO]]</f>
        <v>182.32499999999999</v>
      </c>
    </row>
    <row r="290" spans="1:22" x14ac:dyDescent="0.3">
      <c r="A290" s="7" t="s">
        <v>38</v>
      </c>
      <c r="B290" s="8" t="s">
        <v>21</v>
      </c>
      <c r="C290" s="8" t="s">
        <v>22</v>
      </c>
      <c r="D290" s="9" t="s">
        <v>93</v>
      </c>
      <c r="E290" s="10" t="s">
        <v>94</v>
      </c>
      <c r="F290" s="11"/>
      <c r="G290" s="12" t="s">
        <v>220</v>
      </c>
      <c r="H290" s="12" t="str">
        <f>CONCATENATE(Tabela1[[#This Row],[ZONA]],Tabela1[[#This Row],[CD_ITEM]])</f>
        <v>G00035021506</v>
      </c>
      <c r="I290" s="13">
        <v>100</v>
      </c>
      <c r="J290" s="13">
        <v>0</v>
      </c>
      <c r="K290" s="13">
        <f>Tabela1[[#This Row],[Nov]]+Tabela1[[#This Row],[Nov Corte]]</f>
        <v>100</v>
      </c>
      <c r="L290" s="13">
        <f>IFERROR(VLOOKUP(H290,'Banco de dados ZDA'!A:I,9,0),0)</f>
        <v>2</v>
      </c>
      <c r="M290" s="13">
        <v>0</v>
      </c>
      <c r="N290" s="13">
        <v>200</v>
      </c>
      <c r="O290" s="13">
        <f>IFERROR(VLOOKUP(Tabela1[[#This Row],[Coluna2]],'Banco de dados ZDA'!A:J,10,0),0)</f>
        <v>1</v>
      </c>
      <c r="P290" s="13">
        <v>0</v>
      </c>
      <c r="Q290" s="13">
        <v>150</v>
      </c>
      <c r="R290" s="13">
        <f>AVERAGE(Tabela1[[#This Row],[NOVEMBRO TOTAL]],Tabela1[[#This Row],[DEZEMBRO TOTAL]],Tabela1[[#This Row],[JANEIRO TOTAL]])</f>
        <v>150</v>
      </c>
      <c r="S290" s="14">
        <f>IFERROR(Tabela1[[#This Row],[MÉDIA]]/Tabela1[[#This Row],[META MARÇO FINAL]],"-")</f>
        <v>0.90909090909090906</v>
      </c>
      <c r="T290" s="15">
        <f>Tabela1[[#This Row],[MÉDIA]]+Tabela1[[#This Row],[MÉDIA]]*10%</f>
        <v>165</v>
      </c>
      <c r="U290" s="16">
        <f>VLOOKUP(Tabela1[[#This Row],[CD_ITEM]],'BD PESO UNITÁRIO'!A:F,6,0)</f>
        <v>2.2949999999999999</v>
      </c>
      <c r="V290" s="15">
        <f>Tabela1[[#This Row],[META MARÇO FINAL]]*Tabela1[[#This Row],[PESO UNITÁRIO]]</f>
        <v>378.67500000000001</v>
      </c>
    </row>
    <row r="291" spans="1:22" x14ac:dyDescent="0.3">
      <c r="A291" s="7" t="s">
        <v>95</v>
      </c>
      <c r="B291" s="8" t="s">
        <v>32</v>
      </c>
      <c r="C291" s="8" t="s">
        <v>96</v>
      </c>
      <c r="D291" s="9" t="s">
        <v>97</v>
      </c>
      <c r="E291" s="10" t="s">
        <v>98</v>
      </c>
      <c r="F291" s="11"/>
      <c r="G291" s="12" t="s">
        <v>220</v>
      </c>
      <c r="H291" s="12" t="str">
        <f>CONCATENATE(Tabela1[[#This Row],[ZONA]],Tabela1[[#This Row],[CD_ITEM]])</f>
        <v>G00035021538</v>
      </c>
      <c r="I291" s="13">
        <v>100</v>
      </c>
      <c r="J291" s="13">
        <v>0</v>
      </c>
      <c r="K291" s="13">
        <f>Tabela1[[#This Row],[Nov]]+Tabela1[[#This Row],[Nov Corte]]</f>
        <v>100</v>
      </c>
      <c r="L291" s="13">
        <f>IFERROR(VLOOKUP(H291,'Banco de dados ZDA'!A:I,9,0),0)</f>
        <v>0</v>
      </c>
      <c r="M291" s="13">
        <v>0</v>
      </c>
      <c r="N291" s="13">
        <v>200</v>
      </c>
      <c r="O291" s="13">
        <f>IFERROR(VLOOKUP(Tabela1[[#This Row],[Coluna2]],'Banco de dados ZDA'!A:J,10,0),0)</f>
        <v>0</v>
      </c>
      <c r="P291" s="13">
        <v>0</v>
      </c>
      <c r="Q291" s="13">
        <v>150</v>
      </c>
      <c r="R291" s="13">
        <f>AVERAGE(Tabela1[[#This Row],[NOVEMBRO TOTAL]],Tabela1[[#This Row],[DEZEMBRO TOTAL]],Tabela1[[#This Row],[JANEIRO TOTAL]])</f>
        <v>150</v>
      </c>
      <c r="S291" s="14">
        <f>IFERROR(Tabela1[[#This Row],[MÉDIA]]/Tabela1[[#This Row],[META MARÇO FINAL]],"-")</f>
        <v>0.90909090909090906</v>
      </c>
      <c r="T291" s="15">
        <f>Tabela1[[#This Row],[MÉDIA]]+Tabela1[[#This Row],[MÉDIA]]*10%</f>
        <v>165</v>
      </c>
      <c r="U291" s="16">
        <f>VLOOKUP(Tabela1[[#This Row],[CD_ITEM]],'BD PESO UNITÁRIO'!A:F,6,0)</f>
        <v>25.18</v>
      </c>
      <c r="V291" s="15">
        <f>Tabela1[[#This Row],[META MARÇO FINAL]]*Tabela1[[#This Row],[PESO UNITÁRIO]]</f>
        <v>4154.7</v>
      </c>
    </row>
    <row r="292" spans="1:22" x14ac:dyDescent="0.3">
      <c r="A292" s="7" t="s">
        <v>31</v>
      </c>
      <c r="B292" s="8" t="s">
        <v>32</v>
      </c>
      <c r="C292" s="8" t="s">
        <v>22</v>
      </c>
      <c r="D292" s="9" t="s">
        <v>99</v>
      </c>
      <c r="E292" s="10" t="s">
        <v>100</v>
      </c>
      <c r="F292" s="11"/>
      <c r="G292" s="12" t="s">
        <v>220</v>
      </c>
      <c r="H292" s="12" t="str">
        <f>CONCATENATE(Tabela1[[#This Row],[ZONA]],Tabela1[[#This Row],[CD_ITEM]])</f>
        <v>G00035021539</v>
      </c>
      <c r="I292" s="13">
        <v>100</v>
      </c>
      <c r="J292" s="13">
        <v>0</v>
      </c>
      <c r="K292" s="13">
        <f>Tabela1[[#This Row],[Nov]]+Tabela1[[#This Row],[Nov Corte]]</f>
        <v>100</v>
      </c>
      <c r="L292" s="13">
        <f>IFERROR(VLOOKUP(H292,'Banco de dados ZDA'!A:I,9,0),0)</f>
        <v>0</v>
      </c>
      <c r="M292" s="13">
        <v>0</v>
      </c>
      <c r="N292" s="13">
        <v>200</v>
      </c>
      <c r="O292" s="13">
        <f>IFERROR(VLOOKUP(Tabela1[[#This Row],[Coluna2]],'Banco de dados ZDA'!A:J,10,0),0)</f>
        <v>0</v>
      </c>
      <c r="P292" s="13">
        <v>0</v>
      </c>
      <c r="Q292" s="13">
        <v>150</v>
      </c>
      <c r="R292" s="13">
        <f>AVERAGE(Tabela1[[#This Row],[NOVEMBRO TOTAL]],Tabela1[[#This Row],[DEZEMBRO TOTAL]],Tabela1[[#This Row],[JANEIRO TOTAL]])</f>
        <v>150</v>
      </c>
      <c r="S292" s="14">
        <f>IFERROR(Tabela1[[#This Row],[MÉDIA]]/Tabela1[[#This Row],[META MARÇO FINAL]],"-")</f>
        <v>0.90909090909090906</v>
      </c>
      <c r="T292" s="15">
        <f>Tabela1[[#This Row],[MÉDIA]]+Tabela1[[#This Row],[MÉDIA]]*10%</f>
        <v>165</v>
      </c>
      <c r="U292" s="16">
        <f>VLOOKUP(Tabela1[[#This Row],[CD_ITEM]],'BD PESO UNITÁRIO'!A:F,6,0)</f>
        <v>25.18</v>
      </c>
      <c r="V292" s="15">
        <f>Tabela1[[#This Row],[META MARÇO FINAL]]*Tabela1[[#This Row],[PESO UNITÁRIO]]</f>
        <v>4154.7</v>
      </c>
    </row>
    <row r="293" spans="1:22" x14ac:dyDescent="0.3">
      <c r="A293" s="7" t="s">
        <v>101</v>
      </c>
      <c r="B293" s="8" t="s">
        <v>32</v>
      </c>
      <c r="C293" s="8" t="s">
        <v>22</v>
      </c>
      <c r="D293" s="9" t="s">
        <v>102</v>
      </c>
      <c r="E293" s="10" t="s">
        <v>103</v>
      </c>
      <c r="F293" s="11"/>
      <c r="G293" s="12" t="s">
        <v>220</v>
      </c>
      <c r="H293" s="12" t="str">
        <f>CONCATENATE(Tabela1[[#This Row],[ZONA]],Tabela1[[#This Row],[CD_ITEM]])</f>
        <v>G00035021542</v>
      </c>
      <c r="I293" s="13">
        <v>100</v>
      </c>
      <c r="J293" s="13">
        <v>0</v>
      </c>
      <c r="K293" s="13">
        <f>Tabela1[[#This Row],[Nov]]+Tabela1[[#This Row],[Nov Corte]]</f>
        <v>100</v>
      </c>
      <c r="L293" s="13">
        <f>IFERROR(VLOOKUP(H293,'Banco de dados ZDA'!A:I,9,0),0)</f>
        <v>0</v>
      </c>
      <c r="M293" s="13">
        <v>0</v>
      </c>
      <c r="N293" s="13">
        <v>200</v>
      </c>
      <c r="O293" s="13">
        <f>IFERROR(VLOOKUP(Tabela1[[#This Row],[Coluna2]],'Banco de dados ZDA'!A:J,10,0),0)</f>
        <v>0</v>
      </c>
      <c r="P293" s="13">
        <v>0</v>
      </c>
      <c r="Q293" s="13">
        <v>150</v>
      </c>
      <c r="R293" s="13">
        <f>AVERAGE(Tabela1[[#This Row],[NOVEMBRO TOTAL]],Tabela1[[#This Row],[DEZEMBRO TOTAL]],Tabela1[[#This Row],[JANEIRO TOTAL]])</f>
        <v>150</v>
      </c>
      <c r="S293" s="14">
        <f>IFERROR(Tabela1[[#This Row],[MÉDIA]]/Tabela1[[#This Row],[META MARÇO FINAL]],"-")</f>
        <v>0.90909090909090906</v>
      </c>
      <c r="T293" s="15">
        <f>Tabela1[[#This Row],[MÉDIA]]+Tabela1[[#This Row],[MÉDIA]]*10%</f>
        <v>165</v>
      </c>
      <c r="U293" s="16">
        <f>VLOOKUP(Tabela1[[#This Row],[CD_ITEM]],'BD PESO UNITÁRIO'!A:F,6,0)</f>
        <v>10.555</v>
      </c>
      <c r="V293" s="15">
        <f>Tabela1[[#This Row],[META MARÇO FINAL]]*Tabela1[[#This Row],[PESO UNITÁRIO]]</f>
        <v>1741.575</v>
      </c>
    </row>
    <row r="294" spans="1:22" x14ac:dyDescent="0.3">
      <c r="A294" s="7" t="s">
        <v>95</v>
      </c>
      <c r="B294" s="8" t="s">
        <v>32</v>
      </c>
      <c r="C294" s="8" t="s">
        <v>96</v>
      </c>
      <c r="D294" s="9" t="s">
        <v>104</v>
      </c>
      <c r="E294" s="10" t="s">
        <v>105</v>
      </c>
      <c r="F294" s="11"/>
      <c r="G294" s="12" t="s">
        <v>220</v>
      </c>
      <c r="H294" s="12" t="str">
        <f>CONCATENATE(Tabela1[[#This Row],[ZONA]],Tabela1[[#This Row],[CD_ITEM]])</f>
        <v>G00035021560</v>
      </c>
      <c r="I294" s="13">
        <v>100</v>
      </c>
      <c r="J294" s="13">
        <v>0</v>
      </c>
      <c r="K294" s="13">
        <f>Tabela1[[#This Row],[Nov]]+Tabela1[[#This Row],[Nov Corte]]</f>
        <v>100</v>
      </c>
      <c r="L294" s="13">
        <f>IFERROR(VLOOKUP(H294,'Banco de dados ZDA'!A:I,9,0),0)</f>
        <v>0</v>
      </c>
      <c r="M294" s="13">
        <v>0</v>
      </c>
      <c r="N294" s="13">
        <v>200</v>
      </c>
      <c r="O294" s="13">
        <f>IFERROR(VLOOKUP(Tabela1[[#This Row],[Coluna2]],'Banco de dados ZDA'!A:J,10,0),0)</f>
        <v>0</v>
      </c>
      <c r="P294" s="13">
        <v>0</v>
      </c>
      <c r="Q294" s="13">
        <v>150</v>
      </c>
      <c r="R294" s="13">
        <f>AVERAGE(Tabela1[[#This Row],[NOVEMBRO TOTAL]],Tabela1[[#This Row],[DEZEMBRO TOTAL]],Tabela1[[#This Row],[JANEIRO TOTAL]])</f>
        <v>150</v>
      </c>
      <c r="S294" s="14">
        <f>IFERROR(Tabela1[[#This Row],[MÉDIA]]/Tabela1[[#This Row],[META MARÇO FINAL]],"-")</f>
        <v>0.90909090909090906</v>
      </c>
      <c r="T294" s="15">
        <f>Tabela1[[#This Row],[MÉDIA]]+Tabela1[[#This Row],[MÉDIA]]*10%</f>
        <v>165</v>
      </c>
      <c r="U294" s="16">
        <f>VLOOKUP(Tabela1[[#This Row],[CD_ITEM]],'BD PESO UNITÁRIO'!A:F,6,0)</f>
        <v>25.18</v>
      </c>
      <c r="V294" s="15">
        <f>Tabela1[[#This Row],[META MARÇO FINAL]]*Tabela1[[#This Row],[PESO UNITÁRIO]]</f>
        <v>4154.7</v>
      </c>
    </row>
    <row r="295" spans="1:22" x14ac:dyDescent="0.3">
      <c r="A295" s="7" t="s">
        <v>106</v>
      </c>
      <c r="B295" s="8" t="s">
        <v>32</v>
      </c>
      <c r="C295" s="8" t="s">
        <v>22</v>
      </c>
      <c r="D295" s="9" t="s">
        <v>107</v>
      </c>
      <c r="E295" s="10" t="s">
        <v>108</v>
      </c>
      <c r="F295" s="11"/>
      <c r="G295" s="12" t="s">
        <v>220</v>
      </c>
      <c r="H295" s="12" t="str">
        <f>CONCATENATE(Tabela1[[#This Row],[ZONA]],Tabela1[[#This Row],[CD_ITEM]])</f>
        <v>G00035021568</v>
      </c>
      <c r="I295" s="13">
        <f>IFERROR(VLOOKUP(Tabela1[[#This Row],[Coluna2]],'Banco de dados ZDA'!A:E,5,0),0)</f>
        <v>1</v>
      </c>
      <c r="J295" s="13">
        <v>0</v>
      </c>
      <c r="K295" s="13">
        <f>Tabela1[[#This Row],[Nov]]+Tabela1[[#This Row],[Nov Corte]]</f>
        <v>1</v>
      </c>
      <c r="L295" s="13">
        <f>IFERROR(VLOOKUP(H295,'Banco de dados ZDA'!A:I,9,0),0)</f>
        <v>0</v>
      </c>
      <c r="M295" s="13">
        <v>0</v>
      </c>
      <c r="N295" s="13">
        <v>50</v>
      </c>
      <c r="O295" s="13">
        <f>IFERROR(VLOOKUP(Tabela1[[#This Row],[Coluna2]],'Banco de dados ZDA'!A:J,10,0),0)</f>
        <v>0</v>
      </c>
      <c r="P295" s="13">
        <v>0</v>
      </c>
      <c r="Q295" s="13">
        <v>29</v>
      </c>
      <c r="R295" s="13">
        <f>AVERAGE(Tabela1[[#This Row],[NOVEMBRO TOTAL]],Tabela1[[#This Row],[DEZEMBRO TOTAL]],Tabela1[[#This Row],[JANEIRO TOTAL]])</f>
        <v>26.666666666666668</v>
      </c>
      <c r="S295" s="14">
        <f>IFERROR(Tabela1[[#This Row],[MÉDIA]]/Tabela1[[#This Row],[META MARÇO FINAL]],"-")</f>
        <v>0.90909090909090906</v>
      </c>
      <c r="T295" s="15">
        <f>Tabela1[[#This Row],[MÉDIA]]+Tabela1[[#This Row],[MÉDIA]]*10%</f>
        <v>29.333333333333336</v>
      </c>
      <c r="U295" s="16">
        <f>VLOOKUP(Tabela1[[#This Row],[CD_ITEM]],'BD PESO UNITÁRIO'!A:F,6,0)</f>
        <v>12.66</v>
      </c>
      <c r="V295" s="15">
        <f>Tabela1[[#This Row],[META MARÇO FINAL]]*Tabela1[[#This Row],[PESO UNITÁRIO]]</f>
        <v>371.36</v>
      </c>
    </row>
    <row r="296" spans="1:22" x14ac:dyDescent="0.3">
      <c r="A296" s="7" t="s">
        <v>106</v>
      </c>
      <c r="B296" s="8" t="s">
        <v>32</v>
      </c>
      <c r="C296" s="8" t="s">
        <v>22</v>
      </c>
      <c r="D296" s="9" t="s">
        <v>109</v>
      </c>
      <c r="E296" s="10" t="s">
        <v>110</v>
      </c>
      <c r="F296" s="11"/>
      <c r="G296" s="12" t="s">
        <v>220</v>
      </c>
      <c r="H296" s="12" t="str">
        <f>CONCATENATE(Tabela1[[#This Row],[ZONA]],Tabela1[[#This Row],[CD_ITEM]])</f>
        <v>G00035021569</v>
      </c>
      <c r="I296" s="13">
        <v>100</v>
      </c>
      <c r="J296" s="13">
        <v>0</v>
      </c>
      <c r="K296" s="13">
        <f>Tabela1[[#This Row],[Nov]]+Tabela1[[#This Row],[Nov Corte]]</f>
        <v>100</v>
      </c>
      <c r="L296" s="13">
        <f>IFERROR(VLOOKUP(H296,'Banco de dados ZDA'!A:I,9,0),0)</f>
        <v>0</v>
      </c>
      <c r="M296" s="13">
        <v>0</v>
      </c>
      <c r="N296" s="13">
        <v>200</v>
      </c>
      <c r="O296" s="13">
        <f>IFERROR(VLOOKUP(Tabela1[[#This Row],[Coluna2]],'Banco de dados ZDA'!A:J,10,0),0)</f>
        <v>0</v>
      </c>
      <c r="P296" s="13">
        <v>0</v>
      </c>
      <c r="Q296" s="13">
        <v>150</v>
      </c>
      <c r="R296" s="13">
        <f>AVERAGE(Tabela1[[#This Row],[NOVEMBRO TOTAL]],Tabela1[[#This Row],[DEZEMBRO TOTAL]],Tabela1[[#This Row],[JANEIRO TOTAL]])</f>
        <v>150</v>
      </c>
      <c r="S296" s="14">
        <f>IFERROR(Tabela1[[#This Row],[MÉDIA]]/Tabela1[[#This Row],[META MARÇO FINAL]],"-")</f>
        <v>0.90909090909090906</v>
      </c>
      <c r="T296" s="15">
        <f>Tabela1[[#This Row],[MÉDIA]]+Tabela1[[#This Row],[MÉDIA]]*10%</f>
        <v>165</v>
      </c>
      <c r="U296" s="16">
        <f>VLOOKUP(Tabela1[[#This Row],[CD_ITEM]],'BD PESO UNITÁRIO'!A:F,6,0)</f>
        <v>12.66</v>
      </c>
      <c r="V296" s="15">
        <f>Tabela1[[#This Row],[META MARÇO FINAL]]*Tabela1[[#This Row],[PESO UNITÁRIO]]</f>
        <v>2088.9</v>
      </c>
    </row>
    <row r="297" spans="1:22" x14ac:dyDescent="0.3">
      <c r="A297" s="7" t="s">
        <v>106</v>
      </c>
      <c r="B297" s="8" t="s">
        <v>32</v>
      </c>
      <c r="C297" s="8" t="s">
        <v>22</v>
      </c>
      <c r="D297" s="9" t="s">
        <v>111</v>
      </c>
      <c r="E297" s="10" t="s">
        <v>112</v>
      </c>
      <c r="F297" s="11"/>
      <c r="G297" s="12" t="s">
        <v>220</v>
      </c>
      <c r="H297" s="12" t="str">
        <f>CONCATENATE(Tabela1[[#This Row],[ZONA]],Tabela1[[#This Row],[CD_ITEM]])</f>
        <v>G00035021570</v>
      </c>
      <c r="I297" s="13">
        <f>IFERROR(VLOOKUP(Tabela1[[#This Row],[Coluna2]],'Banco de dados ZDA'!A:E,5,0),0)</f>
        <v>1</v>
      </c>
      <c r="J297" s="13">
        <v>0</v>
      </c>
      <c r="K297" s="13">
        <f>Tabela1[[#This Row],[Nov]]+Tabela1[[#This Row],[Nov Corte]]</f>
        <v>1</v>
      </c>
      <c r="L297" s="13">
        <f>IFERROR(VLOOKUP(H297,'Banco de dados ZDA'!A:I,9,0),0)</f>
        <v>0</v>
      </c>
      <c r="M297" s="13">
        <v>0</v>
      </c>
      <c r="N297" s="13">
        <v>50</v>
      </c>
      <c r="O297" s="13">
        <f>IFERROR(VLOOKUP(Tabela1[[#This Row],[Coluna2]],'Banco de dados ZDA'!A:J,10,0),0)</f>
        <v>0</v>
      </c>
      <c r="P297" s="13">
        <v>0</v>
      </c>
      <c r="Q297" s="13">
        <v>29</v>
      </c>
      <c r="R297" s="13">
        <f>AVERAGE(Tabela1[[#This Row],[NOVEMBRO TOTAL]],Tabela1[[#This Row],[DEZEMBRO TOTAL]],Tabela1[[#This Row],[JANEIRO TOTAL]])</f>
        <v>26.666666666666668</v>
      </c>
      <c r="S297" s="14">
        <f>IFERROR(Tabela1[[#This Row],[MÉDIA]]/Tabela1[[#This Row],[META MARÇO FINAL]],"-")</f>
        <v>0.90909090909090906</v>
      </c>
      <c r="T297" s="15">
        <f>Tabela1[[#This Row],[MÉDIA]]+Tabela1[[#This Row],[MÉDIA]]*10%</f>
        <v>29.333333333333336</v>
      </c>
      <c r="U297" s="16">
        <f>VLOOKUP(Tabela1[[#This Row],[CD_ITEM]],'BD PESO UNITÁRIO'!A:F,6,0)</f>
        <v>12.66</v>
      </c>
      <c r="V297" s="15">
        <f>Tabela1[[#This Row],[META MARÇO FINAL]]*Tabela1[[#This Row],[PESO UNITÁRIO]]</f>
        <v>371.36</v>
      </c>
    </row>
    <row r="298" spans="1:22" x14ac:dyDescent="0.3">
      <c r="A298" s="7" t="s">
        <v>106</v>
      </c>
      <c r="B298" s="8" t="s">
        <v>32</v>
      </c>
      <c r="C298" s="8" t="s">
        <v>22</v>
      </c>
      <c r="D298" s="9" t="s">
        <v>113</v>
      </c>
      <c r="E298" s="10" t="s">
        <v>114</v>
      </c>
      <c r="F298" s="11"/>
      <c r="G298" s="12" t="s">
        <v>220</v>
      </c>
      <c r="H298" s="12" t="str">
        <f>CONCATENATE(Tabela1[[#This Row],[ZONA]],Tabela1[[#This Row],[CD_ITEM]])</f>
        <v>G00035021571</v>
      </c>
      <c r="I298" s="13">
        <v>100</v>
      </c>
      <c r="J298" s="13">
        <v>0</v>
      </c>
      <c r="K298" s="13">
        <f>Tabela1[[#This Row],[Nov]]+Tabela1[[#This Row],[Nov Corte]]</f>
        <v>100</v>
      </c>
      <c r="L298" s="13">
        <f>IFERROR(VLOOKUP(H298,'Banco de dados ZDA'!A:I,9,0),0)</f>
        <v>0</v>
      </c>
      <c r="M298" s="13">
        <v>0</v>
      </c>
      <c r="N298" s="13">
        <v>200</v>
      </c>
      <c r="O298" s="13">
        <f>IFERROR(VLOOKUP(Tabela1[[#This Row],[Coluna2]],'Banco de dados ZDA'!A:J,10,0),0)</f>
        <v>0</v>
      </c>
      <c r="P298" s="13">
        <v>0</v>
      </c>
      <c r="Q298" s="13">
        <v>150</v>
      </c>
      <c r="R298" s="13">
        <f>AVERAGE(Tabela1[[#This Row],[NOVEMBRO TOTAL]],Tabela1[[#This Row],[DEZEMBRO TOTAL]],Tabela1[[#This Row],[JANEIRO TOTAL]])</f>
        <v>150</v>
      </c>
      <c r="S298" s="14">
        <f>IFERROR(Tabela1[[#This Row],[MÉDIA]]/Tabela1[[#This Row],[META MARÇO FINAL]],"-")</f>
        <v>0.90909090909090906</v>
      </c>
      <c r="T298" s="15">
        <f>Tabela1[[#This Row],[MÉDIA]]+Tabela1[[#This Row],[MÉDIA]]*10%</f>
        <v>165</v>
      </c>
      <c r="U298" s="16">
        <f>VLOOKUP(Tabela1[[#This Row],[CD_ITEM]],'BD PESO UNITÁRIO'!A:F,6,0)</f>
        <v>12.66</v>
      </c>
      <c r="V298" s="15">
        <f>Tabela1[[#This Row],[META MARÇO FINAL]]*Tabela1[[#This Row],[PESO UNITÁRIO]]</f>
        <v>2088.9</v>
      </c>
    </row>
    <row r="299" spans="1:22" x14ac:dyDescent="0.3">
      <c r="A299" s="7" t="s">
        <v>38</v>
      </c>
      <c r="B299" s="8" t="s">
        <v>21</v>
      </c>
      <c r="C299" s="8" t="s">
        <v>22</v>
      </c>
      <c r="D299" s="9" t="s">
        <v>115</v>
      </c>
      <c r="E299" s="10" t="s">
        <v>116</v>
      </c>
      <c r="F299" s="11"/>
      <c r="G299" s="12" t="s">
        <v>220</v>
      </c>
      <c r="H299" s="12" t="str">
        <f>CONCATENATE(Tabela1[[#This Row],[ZONA]],Tabela1[[#This Row],[CD_ITEM]])</f>
        <v>G00035021594</v>
      </c>
      <c r="I299" s="13">
        <f>IFERROR(VLOOKUP(Tabela1[[#This Row],[Coluna2]],'Banco de dados ZDA'!A:E,5,0),0)</f>
        <v>10</v>
      </c>
      <c r="J299" s="13">
        <v>0</v>
      </c>
      <c r="K299" s="13">
        <f>Tabela1[[#This Row],[Nov]]+Tabela1[[#This Row],[Nov Corte]]</f>
        <v>10</v>
      </c>
      <c r="L299" s="13">
        <f>IFERROR(VLOOKUP(H299,'Banco de dados ZDA'!A:I,9,0),0)</f>
        <v>7</v>
      </c>
      <c r="M299" s="13">
        <v>0</v>
      </c>
      <c r="N299" s="13">
        <f>Tabela1[[#This Row],[Dez]]+Tabela1[[#This Row],[Dez Corte]]</f>
        <v>7</v>
      </c>
      <c r="O299" s="13">
        <f>IFERROR(VLOOKUP(Tabela1[[#This Row],[Coluna2]],'Banco de dados ZDA'!A:J,10,0),0)</f>
        <v>51</v>
      </c>
      <c r="P299" s="13">
        <v>0</v>
      </c>
      <c r="Q299" s="13">
        <f>Tabela1[[#This Row],[Jan]]+Tabela1[[#This Row],[Jan Corte]]</f>
        <v>51</v>
      </c>
      <c r="R299" s="13">
        <f>AVERAGE(Tabela1[[#This Row],[NOVEMBRO TOTAL]],Tabela1[[#This Row],[DEZEMBRO TOTAL]],Tabela1[[#This Row],[JANEIRO TOTAL]])</f>
        <v>22.666666666666668</v>
      </c>
      <c r="S299" s="14">
        <f>IFERROR(Tabela1[[#This Row],[MÉDIA]]/Tabela1[[#This Row],[META MARÇO FINAL]],"-")</f>
        <v>0.90909090909090917</v>
      </c>
      <c r="T299" s="15">
        <f>Tabela1[[#This Row],[MÉDIA]]+Tabela1[[#This Row],[MÉDIA]]*10%</f>
        <v>24.933333333333334</v>
      </c>
      <c r="U299" s="16">
        <f>VLOOKUP(Tabela1[[#This Row],[CD_ITEM]],'BD PESO UNITÁRIO'!A:F,6,0)</f>
        <v>4.5049999999999999</v>
      </c>
      <c r="V299" s="15">
        <f>Tabela1[[#This Row],[META MARÇO FINAL]]*Tabela1[[#This Row],[PESO UNITÁRIO]]</f>
        <v>112.32466666666666</v>
      </c>
    </row>
    <row r="300" spans="1:22" x14ac:dyDescent="0.3">
      <c r="A300" s="7" t="s">
        <v>38</v>
      </c>
      <c r="B300" s="8" t="s">
        <v>21</v>
      </c>
      <c r="C300" s="8" t="s">
        <v>22</v>
      </c>
      <c r="D300" s="9" t="s">
        <v>117</v>
      </c>
      <c r="E300" s="10" t="s">
        <v>118</v>
      </c>
      <c r="F300" s="11"/>
      <c r="G300" s="12" t="s">
        <v>220</v>
      </c>
      <c r="H300" s="12" t="str">
        <f>CONCATENATE(Tabela1[[#This Row],[ZONA]],Tabela1[[#This Row],[CD_ITEM]])</f>
        <v>G00035021605</v>
      </c>
      <c r="I300" s="13">
        <v>100</v>
      </c>
      <c r="J300" s="13">
        <v>0</v>
      </c>
      <c r="K300" s="13">
        <f>Tabela1[[#This Row],[Nov]]+Tabela1[[#This Row],[Nov Corte]]</f>
        <v>100</v>
      </c>
      <c r="L300" s="13">
        <f>IFERROR(VLOOKUP(H300,'Banco de dados ZDA'!A:I,9,0),0)</f>
        <v>0</v>
      </c>
      <c r="M300" s="13">
        <v>0</v>
      </c>
      <c r="N300" s="13">
        <v>200</v>
      </c>
      <c r="O300" s="13">
        <f>IFERROR(VLOOKUP(Tabela1[[#This Row],[Coluna2]],'Banco de dados ZDA'!A:J,10,0),0)</f>
        <v>9</v>
      </c>
      <c r="P300" s="13">
        <v>0</v>
      </c>
      <c r="Q300" s="13">
        <v>150</v>
      </c>
      <c r="R300" s="13">
        <f>AVERAGE(Tabela1[[#This Row],[NOVEMBRO TOTAL]],Tabela1[[#This Row],[DEZEMBRO TOTAL]],Tabela1[[#This Row],[JANEIRO TOTAL]])</f>
        <v>150</v>
      </c>
      <c r="S300" s="14">
        <f>IFERROR(Tabela1[[#This Row],[MÉDIA]]/Tabela1[[#This Row],[META MARÇO FINAL]],"-")</f>
        <v>0.90909090909090906</v>
      </c>
      <c r="T300" s="15">
        <f>Tabela1[[#This Row],[MÉDIA]]+Tabela1[[#This Row],[MÉDIA]]*10%</f>
        <v>165</v>
      </c>
      <c r="U300" s="16">
        <f>VLOOKUP(Tabela1[[#This Row],[CD_ITEM]],'BD PESO UNITÁRIO'!A:F,6,0)</f>
        <v>8.1820000000000004</v>
      </c>
      <c r="V300" s="15">
        <f>Tabela1[[#This Row],[META MARÇO FINAL]]*Tabela1[[#This Row],[PESO UNITÁRIO]]</f>
        <v>1350.03</v>
      </c>
    </row>
    <row r="301" spans="1:22" x14ac:dyDescent="0.3">
      <c r="A301" s="7" t="s">
        <v>119</v>
      </c>
      <c r="B301" s="8" t="s">
        <v>32</v>
      </c>
      <c r="C301" s="8" t="s">
        <v>22</v>
      </c>
      <c r="D301" s="9" t="s">
        <v>120</v>
      </c>
      <c r="E301" s="10" t="s">
        <v>121</v>
      </c>
      <c r="F301" s="11"/>
      <c r="G301" s="12" t="s">
        <v>220</v>
      </c>
      <c r="H301" s="12" t="str">
        <f>CONCATENATE(Tabela1[[#This Row],[ZONA]],Tabela1[[#This Row],[CD_ITEM]])</f>
        <v>G00035021608</v>
      </c>
      <c r="I301" s="13">
        <v>100</v>
      </c>
      <c r="J301" s="13">
        <v>0</v>
      </c>
      <c r="K301" s="13">
        <f>Tabela1[[#This Row],[Nov]]+Tabela1[[#This Row],[Nov Corte]]</f>
        <v>100</v>
      </c>
      <c r="L301" s="13">
        <f>IFERROR(VLOOKUP(H301,'Banco de dados ZDA'!A:I,9,0),0)</f>
        <v>0</v>
      </c>
      <c r="M301" s="13">
        <v>0</v>
      </c>
      <c r="N301" s="13">
        <v>200</v>
      </c>
      <c r="O301" s="13">
        <f>IFERROR(VLOOKUP(Tabela1[[#This Row],[Coluna2]],'Banco de dados ZDA'!A:J,10,0),0)</f>
        <v>0</v>
      </c>
      <c r="P301" s="13">
        <v>0</v>
      </c>
      <c r="Q301" s="13">
        <v>150</v>
      </c>
      <c r="R301" s="13">
        <f>AVERAGE(Tabela1[[#This Row],[NOVEMBRO TOTAL]],Tabela1[[#This Row],[DEZEMBRO TOTAL]],Tabela1[[#This Row],[JANEIRO TOTAL]])</f>
        <v>150</v>
      </c>
      <c r="S301" s="14">
        <f>IFERROR(Tabela1[[#This Row],[MÉDIA]]/Tabela1[[#This Row],[META MARÇO FINAL]],"-")</f>
        <v>0.90909090909090906</v>
      </c>
      <c r="T301" s="15">
        <f>Tabela1[[#This Row],[MÉDIA]]+Tabela1[[#This Row],[MÉDIA]]*10%</f>
        <v>165</v>
      </c>
      <c r="U301" s="16">
        <f>VLOOKUP(Tabela1[[#This Row],[CD_ITEM]],'BD PESO UNITÁRIO'!A:F,6,0)</f>
        <v>10.4</v>
      </c>
      <c r="V301" s="15">
        <f>Tabela1[[#This Row],[META MARÇO FINAL]]*Tabela1[[#This Row],[PESO UNITÁRIO]]</f>
        <v>1716</v>
      </c>
    </row>
    <row r="302" spans="1:22" x14ac:dyDescent="0.3">
      <c r="A302" s="7" t="s">
        <v>119</v>
      </c>
      <c r="B302" s="8" t="s">
        <v>32</v>
      </c>
      <c r="C302" s="8" t="s">
        <v>22</v>
      </c>
      <c r="D302" s="9" t="s">
        <v>122</v>
      </c>
      <c r="E302" s="10" t="s">
        <v>123</v>
      </c>
      <c r="F302" s="11"/>
      <c r="G302" s="12" t="s">
        <v>220</v>
      </c>
      <c r="H302" s="12" t="str">
        <f>CONCATENATE(Tabela1[[#This Row],[ZONA]],Tabela1[[#This Row],[CD_ITEM]])</f>
        <v>G00035021609</v>
      </c>
      <c r="I302" s="13">
        <v>100</v>
      </c>
      <c r="J302" s="13">
        <v>0</v>
      </c>
      <c r="K302" s="13">
        <f>Tabela1[[#This Row],[Nov]]+Tabela1[[#This Row],[Nov Corte]]</f>
        <v>100</v>
      </c>
      <c r="L302" s="13">
        <f>IFERROR(VLOOKUP(H302,'Banco de dados ZDA'!A:I,9,0),0)</f>
        <v>0</v>
      </c>
      <c r="M302" s="13">
        <v>0</v>
      </c>
      <c r="N302" s="13">
        <v>200</v>
      </c>
      <c r="O302" s="13">
        <f>IFERROR(VLOOKUP(Tabela1[[#This Row],[Coluna2]],'Banco de dados ZDA'!A:J,10,0),0)</f>
        <v>0</v>
      </c>
      <c r="P302" s="13">
        <v>0</v>
      </c>
      <c r="Q302" s="13">
        <v>150</v>
      </c>
      <c r="R302" s="13">
        <f>AVERAGE(Tabela1[[#This Row],[NOVEMBRO TOTAL]],Tabela1[[#This Row],[DEZEMBRO TOTAL]],Tabela1[[#This Row],[JANEIRO TOTAL]])</f>
        <v>150</v>
      </c>
      <c r="S302" s="14">
        <f>IFERROR(Tabela1[[#This Row],[MÉDIA]]/Tabela1[[#This Row],[META MARÇO FINAL]],"-")</f>
        <v>0.90909090909090906</v>
      </c>
      <c r="T302" s="15">
        <f>Tabela1[[#This Row],[MÉDIA]]+Tabela1[[#This Row],[MÉDIA]]*10%</f>
        <v>165</v>
      </c>
      <c r="U302" s="16">
        <f>VLOOKUP(Tabela1[[#This Row],[CD_ITEM]],'BD PESO UNITÁRIO'!A:F,6,0)</f>
        <v>10.4</v>
      </c>
      <c r="V302" s="15">
        <f>Tabela1[[#This Row],[META MARÇO FINAL]]*Tabela1[[#This Row],[PESO UNITÁRIO]]</f>
        <v>1716</v>
      </c>
    </row>
    <row r="303" spans="1:22" x14ac:dyDescent="0.3">
      <c r="A303" s="7" t="s">
        <v>119</v>
      </c>
      <c r="B303" s="8" t="s">
        <v>32</v>
      </c>
      <c r="C303" s="8" t="s">
        <v>22</v>
      </c>
      <c r="D303" s="9" t="s">
        <v>124</v>
      </c>
      <c r="E303" s="10" t="s">
        <v>125</v>
      </c>
      <c r="F303" s="11"/>
      <c r="G303" s="12" t="s">
        <v>220</v>
      </c>
      <c r="H303" s="12" t="str">
        <f>CONCATENATE(Tabela1[[#This Row],[ZONA]],Tabela1[[#This Row],[CD_ITEM]])</f>
        <v>G00035021610</v>
      </c>
      <c r="I303" s="13">
        <v>100</v>
      </c>
      <c r="J303" s="13">
        <v>0</v>
      </c>
      <c r="K303" s="13">
        <f>Tabela1[[#This Row],[Nov]]+Tabela1[[#This Row],[Nov Corte]]</f>
        <v>100</v>
      </c>
      <c r="L303" s="13">
        <f>IFERROR(VLOOKUP(H303,'Banco de dados ZDA'!A:I,9,0),0)</f>
        <v>0</v>
      </c>
      <c r="M303" s="13">
        <v>0</v>
      </c>
      <c r="N303" s="13">
        <v>200</v>
      </c>
      <c r="O303" s="13">
        <f>IFERROR(VLOOKUP(Tabela1[[#This Row],[Coluna2]],'Banco de dados ZDA'!A:J,10,0),0)</f>
        <v>0</v>
      </c>
      <c r="P303" s="13">
        <v>0</v>
      </c>
      <c r="Q303" s="13">
        <v>150</v>
      </c>
      <c r="R303" s="13">
        <f>AVERAGE(Tabela1[[#This Row],[NOVEMBRO TOTAL]],Tabela1[[#This Row],[DEZEMBRO TOTAL]],Tabela1[[#This Row],[JANEIRO TOTAL]])</f>
        <v>150</v>
      </c>
      <c r="S303" s="14">
        <f>IFERROR(Tabela1[[#This Row],[MÉDIA]]/Tabela1[[#This Row],[META MARÇO FINAL]],"-")</f>
        <v>0.90909090909090906</v>
      </c>
      <c r="T303" s="15">
        <f>Tabela1[[#This Row],[MÉDIA]]+Tabela1[[#This Row],[MÉDIA]]*10%</f>
        <v>165</v>
      </c>
      <c r="U303" s="16">
        <f>VLOOKUP(Tabela1[[#This Row],[CD_ITEM]],'BD PESO UNITÁRIO'!A:F,6,0)</f>
        <v>10.4</v>
      </c>
      <c r="V303" s="15">
        <f>Tabela1[[#This Row],[META MARÇO FINAL]]*Tabela1[[#This Row],[PESO UNITÁRIO]]</f>
        <v>1716</v>
      </c>
    </row>
    <row r="304" spans="1:22" x14ac:dyDescent="0.3">
      <c r="A304" s="7" t="s">
        <v>119</v>
      </c>
      <c r="B304" s="8" t="s">
        <v>32</v>
      </c>
      <c r="C304" s="8" t="s">
        <v>22</v>
      </c>
      <c r="D304" s="9" t="s">
        <v>126</v>
      </c>
      <c r="E304" s="10" t="s">
        <v>127</v>
      </c>
      <c r="F304" s="11"/>
      <c r="G304" s="12" t="s">
        <v>220</v>
      </c>
      <c r="H304" s="12" t="str">
        <f>CONCATENATE(Tabela1[[#This Row],[ZONA]],Tabela1[[#This Row],[CD_ITEM]])</f>
        <v>G00035021611</v>
      </c>
      <c r="I304" s="13">
        <v>100</v>
      </c>
      <c r="J304" s="13">
        <v>0</v>
      </c>
      <c r="K304" s="13">
        <f>Tabela1[[#This Row],[Nov]]+Tabela1[[#This Row],[Nov Corte]]</f>
        <v>100</v>
      </c>
      <c r="L304" s="13">
        <f>IFERROR(VLOOKUP(H304,'Banco de dados ZDA'!A:I,9,0),0)</f>
        <v>0</v>
      </c>
      <c r="M304" s="13">
        <v>0</v>
      </c>
      <c r="N304" s="13">
        <v>200</v>
      </c>
      <c r="O304" s="13">
        <f>IFERROR(VLOOKUP(Tabela1[[#This Row],[Coluna2]],'Banco de dados ZDA'!A:J,10,0),0)</f>
        <v>0</v>
      </c>
      <c r="P304" s="13">
        <v>0</v>
      </c>
      <c r="Q304" s="13">
        <v>150</v>
      </c>
      <c r="R304" s="13">
        <f>AVERAGE(Tabela1[[#This Row],[NOVEMBRO TOTAL]],Tabela1[[#This Row],[DEZEMBRO TOTAL]],Tabela1[[#This Row],[JANEIRO TOTAL]])</f>
        <v>150</v>
      </c>
      <c r="S304" s="14">
        <f>IFERROR(Tabela1[[#This Row],[MÉDIA]]/Tabela1[[#This Row],[META MARÇO FINAL]],"-")</f>
        <v>0.90909090909090906</v>
      </c>
      <c r="T304" s="15">
        <f>Tabela1[[#This Row],[MÉDIA]]+Tabela1[[#This Row],[MÉDIA]]*10%</f>
        <v>165</v>
      </c>
      <c r="U304" s="16">
        <f>VLOOKUP(Tabela1[[#This Row],[CD_ITEM]],'BD PESO UNITÁRIO'!A:F,6,0)</f>
        <v>10.4</v>
      </c>
      <c r="V304" s="15">
        <f>Tabela1[[#This Row],[META MARÇO FINAL]]*Tabela1[[#This Row],[PESO UNITÁRIO]]</f>
        <v>1716</v>
      </c>
    </row>
    <row r="305" spans="1:22" x14ac:dyDescent="0.3">
      <c r="A305" s="7" t="s">
        <v>119</v>
      </c>
      <c r="B305" s="8" t="s">
        <v>32</v>
      </c>
      <c r="C305" s="8" t="s">
        <v>22</v>
      </c>
      <c r="D305" s="9" t="s">
        <v>128</v>
      </c>
      <c r="E305" s="10" t="s">
        <v>129</v>
      </c>
      <c r="F305" s="11"/>
      <c r="G305" s="12" t="s">
        <v>220</v>
      </c>
      <c r="H305" s="12" t="str">
        <f>CONCATENATE(Tabela1[[#This Row],[ZONA]],Tabela1[[#This Row],[CD_ITEM]])</f>
        <v>G00035021612</v>
      </c>
      <c r="I305" s="13">
        <v>100</v>
      </c>
      <c r="J305" s="13">
        <v>0</v>
      </c>
      <c r="K305" s="13">
        <f>Tabela1[[#This Row],[Nov]]+Tabela1[[#This Row],[Nov Corte]]</f>
        <v>100</v>
      </c>
      <c r="L305" s="13">
        <f>IFERROR(VLOOKUP(H305,'Banco de dados ZDA'!A:I,9,0),0)</f>
        <v>0</v>
      </c>
      <c r="M305" s="13">
        <v>0</v>
      </c>
      <c r="N305" s="13">
        <v>200</v>
      </c>
      <c r="O305" s="13">
        <f>IFERROR(VLOOKUP(Tabela1[[#This Row],[Coluna2]],'Banco de dados ZDA'!A:J,10,0),0)</f>
        <v>0</v>
      </c>
      <c r="P305" s="13">
        <v>0</v>
      </c>
      <c r="Q305" s="13">
        <v>150</v>
      </c>
      <c r="R305" s="13">
        <f>AVERAGE(Tabela1[[#This Row],[NOVEMBRO TOTAL]],Tabela1[[#This Row],[DEZEMBRO TOTAL]],Tabela1[[#This Row],[JANEIRO TOTAL]])</f>
        <v>150</v>
      </c>
      <c r="S305" s="14">
        <f>IFERROR(Tabela1[[#This Row],[MÉDIA]]/Tabela1[[#This Row],[META MARÇO FINAL]],"-")</f>
        <v>0.90909090909090906</v>
      </c>
      <c r="T305" s="15">
        <f>Tabela1[[#This Row],[MÉDIA]]+Tabela1[[#This Row],[MÉDIA]]*10%</f>
        <v>165</v>
      </c>
      <c r="U305" s="16">
        <f>VLOOKUP(Tabela1[[#This Row],[CD_ITEM]],'BD PESO UNITÁRIO'!A:F,6,0)</f>
        <v>10.4</v>
      </c>
      <c r="V305" s="15">
        <f>Tabela1[[#This Row],[META MARÇO FINAL]]*Tabela1[[#This Row],[PESO UNITÁRIO]]</f>
        <v>1716</v>
      </c>
    </row>
    <row r="306" spans="1:22" x14ac:dyDescent="0.3">
      <c r="A306" s="7" t="s">
        <v>119</v>
      </c>
      <c r="B306" s="8" t="s">
        <v>32</v>
      </c>
      <c r="C306" s="8" t="s">
        <v>22</v>
      </c>
      <c r="D306" s="9" t="s">
        <v>130</v>
      </c>
      <c r="E306" s="10" t="s">
        <v>131</v>
      </c>
      <c r="F306" s="11"/>
      <c r="G306" s="12" t="s">
        <v>220</v>
      </c>
      <c r="H306" s="12" t="str">
        <f>CONCATENATE(Tabela1[[#This Row],[ZONA]],Tabela1[[#This Row],[CD_ITEM]])</f>
        <v>G00035021613</v>
      </c>
      <c r="I306" s="13">
        <v>100</v>
      </c>
      <c r="J306" s="13">
        <v>0</v>
      </c>
      <c r="K306" s="13">
        <f>Tabela1[[#This Row],[Nov]]+Tabela1[[#This Row],[Nov Corte]]</f>
        <v>100</v>
      </c>
      <c r="L306" s="13">
        <f>IFERROR(VLOOKUP(H306,'Banco de dados ZDA'!A:I,9,0),0)</f>
        <v>0</v>
      </c>
      <c r="M306" s="13">
        <v>0</v>
      </c>
      <c r="N306" s="13">
        <v>200</v>
      </c>
      <c r="O306" s="13">
        <f>IFERROR(VLOOKUP(Tabela1[[#This Row],[Coluna2]],'Banco de dados ZDA'!A:J,10,0),0)</f>
        <v>0</v>
      </c>
      <c r="P306" s="13">
        <v>0</v>
      </c>
      <c r="Q306" s="13">
        <v>150</v>
      </c>
      <c r="R306" s="13">
        <f>AVERAGE(Tabela1[[#This Row],[NOVEMBRO TOTAL]],Tabela1[[#This Row],[DEZEMBRO TOTAL]],Tabela1[[#This Row],[JANEIRO TOTAL]])</f>
        <v>150</v>
      </c>
      <c r="S306" s="14">
        <f>IFERROR(Tabela1[[#This Row],[MÉDIA]]/Tabela1[[#This Row],[META MARÇO FINAL]],"-")</f>
        <v>0.90909090909090906</v>
      </c>
      <c r="T306" s="15">
        <f>Tabela1[[#This Row],[MÉDIA]]+Tabela1[[#This Row],[MÉDIA]]*10%</f>
        <v>165</v>
      </c>
      <c r="U306" s="16">
        <f>VLOOKUP(Tabela1[[#This Row],[CD_ITEM]],'BD PESO UNITÁRIO'!A:F,6,0)</f>
        <v>10.4</v>
      </c>
      <c r="V306" s="15">
        <f>Tabela1[[#This Row],[META MARÇO FINAL]]*Tabela1[[#This Row],[PESO UNITÁRIO]]</f>
        <v>1716</v>
      </c>
    </row>
    <row r="307" spans="1:22" x14ac:dyDescent="0.3">
      <c r="A307" s="7" t="s">
        <v>119</v>
      </c>
      <c r="B307" s="8" t="s">
        <v>32</v>
      </c>
      <c r="C307" s="8" t="s">
        <v>22</v>
      </c>
      <c r="D307" s="9" t="s">
        <v>132</v>
      </c>
      <c r="E307" s="10" t="s">
        <v>133</v>
      </c>
      <c r="F307" s="11"/>
      <c r="G307" s="12" t="s">
        <v>220</v>
      </c>
      <c r="H307" s="12" t="str">
        <f>CONCATENATE(Tabela1[[#This Row],[ZONA]],Tabela1[[#This Row],[CD_ITEM]])</f>
        <v>G00035021614</v>
      </c>
      <c r="I307" s="13">
        <v>100</v>
      </c>
      <c r="J307" s="13">
        <v>0</v>
      </c>
      <c r="K307" s="13">
        <f>Tabela1[[#This Row],[Nov]]+Tabela1[[#This Row],[Nov Corte]]</f>
        <v>100</v>
      </c>
      <c r="L307" s="13">
        <f>IFERROR(VLOOKUP(H307,'Banco de dados ZDA'!A:I,9,0),0)</f>
        <v>0</v>
      </c>
      <c r="M307" s="13">
        <v>0</v>
      </c>
      <c r="N307" s="13">
        <v>200</v>
      </c>
      <c r="O307" s="13">
        <f>IFERROR(VLOOKUP(Tabela1[[#This Row],[Coluna2]],'Banco de dados ZDA'!A:J,10,0),0)</f>
        <v>0</v>
      </c>
      <c r="P307" s="13">
        <v>0</v>
      </c>
      <c r="Q307" s="13">
        <v>150</v>
      </c>
      <c r="R307" s="13">
        <f>AVERAGE(Tabela1[[#This Row],[NOVEMBRO TOTAL]],Tabela1[[#This Row],[DEZEMBRO TOTAL]],Tabela1[[#This Row],[JANEIRO TOTAL]])</f>
        <v>150</v>
      </c>
      <c r="S307" s="14">
        <f>IFERROR(Tabela1[[#This Row],[MÉDIA]]/Tabela1[[#This Row],[META MARÇO FINAL]],"-")</f>
        <v>0.90909090909090906</v>
      </c>
      <c r="T307" s="15">
        <f>Tabela1[[#This Row],[MÉDIA]]+Tabela1[[#This Row],[MÉDIA]]*10%</f>
        <v>165</v>
      </c>
      <c r="U307" s="16">
        <f>VLOOKUP(Tabela1[[#This Row],[CD_ITEM]],'BD PESO UNITÁRIO'!A:F,6,0)</f>
        <v>10.4</v>
      </c>
      <c r="V307" s="15">
        <f>Tabela1[[#This Row],[META MARÇO FINAL]]*Tabela1[[#This Row],[PESO UNITÁRIO]]</f>
        <v>1716</v>
      </c>
    </row>
    <row r="308" spans="1:22" x14ac:dyDescent="0.3">
      <c r="A308" s="7" t="s">
        <v>119</v>
      </c>
      <c r="B308" s="8" t="s">
        <v>32</v>
      </c>
      <c r="C308" s="8" t="s">
        <v>22</v>
      </c>
      <c r="D308" s="9" t="s">
        <v>134</v>
      </c>
      <c r="E308" s="10" t="s">
        <v>135</v>
      </c>
      <c r="F308" s="11"/>
      <c r="G308" s="12" t="s">
        <v>220</v>
      </c>
      <c r="H308" s="12" t="str">
        <f>CONCATENATE(Tabela1[[#This Row],[ZONA]],Tabela1[[#This Row],[CD_ITEM]])</f>
        <v>G00035021615</v>
      </c>
      <c r="I308" s="13">
        <v>100</v>
      </c>
      <c r="J308" s="13">
        <v>0</v>
      </c>
      <c r="K308" s="13">
        <f>Tabela1[[#This Row],[Nov]]+Tabela1[[#This Row],[Nov Corte]]</f>
        <v>100</v>
      </c>
      <c r="L308" s="13">
        <f>IFERROR(VLOOKUP(H308,'Banco de dados ZDA'!A:I,9,0),0)</f>
        <v>0</v>
      </c>
      <c r="M308" s="13">
        <v>0</v>
      </c>
      <c r="N308" s="13">
        <v>200</v>
      </c>
      <c r="O308" s="13">
        <f>IFERROR(VLOOKUP(Tabela1[[#This Row],[Coluna2]],'Banco de dados ZDA'!A:J,10,0),0)</f>
        <v>0</v>
      </c>
      <c r="P308" s="13">
        <v>0</v>
      </c>
      <c r="Q308" s="13">
        <v>150</v>
      </c>
      <c r="R308" s="13">
        <f>AVERAGE(Tabela1[[#This Row],[NOVEMBRO TOTAL]],Tabela1[[#This Row],[DEZEMBRO TOTAL]],Tabela1[[#This Row],[JANEIRO TOTAL]])</f>
        <v>150</v>
      </c>
      <c r="S308" s="14">
        <f>IFERROR(Tabela1[[#This Row],[MÉDIA]]/Tabela1[[#This Row],[META MARÇO FINAL]],"-")</f>
        <v>0.90909090909090906</v>
      </c>
      <c r="T308" s="15">
        <f>Tabela1[[#This Row],[MÉDIA]]+Tabela1[[#This Row],[MÉDIA]]*10%</f>
        <v>165</v>
      </c>
      <c r="U308" s="16">
        <f>VLOOKUP(Tabela1[[#This Row],[CD_ITEM]],'BD PESO UNITÁRIO'!A:F,6,0)</f>
        <v>10.4</v>
      </c>
      <c r="V308" s="15">
        <f>Tabela1[[#This Row],[META MARÇO FINAL]]*Tabela1[[#This Row],[PESO UNITÁRIO]]</f>
        <v>1716</v>
      </c>
    </row>
    <row r="309" spans="1:22" x14ac:dyDescent="0.3">
      <c r="A309" s="7" t="s">
        <v>106</v>
      </c>
      <c r="B309" s="8" t="s">
        <v>32</v>
      </c>
      <c r="C309" s="8" t="s">
        <v>22</v>
      </c>
      <c r="D309" s="9" t="s">
        <v>136</v>
      </c>
      <c r="E309" s="10" t="s">
        <v>137</v>
      </c>
      <c r="F309" s="11"/>
      <c r="G309" s="12" t="s">
        <v>220</v>
      </c>
      <c r="H309" s="12" t="str">
        <f>CONCATENATE(Tabela1[[#This Row],[ZONA]],Tabela1[[#This Row],[CD_ITEM]])</f>
        <v>G00035021616</v>
      </c>
      <c r="I309" s="13">
        <v>100</v>
      </c>
      <c r="J309" s="13">
        <v>0</v>
      </c>
      <c r="K309" s="13">
        <f>Tabela1[[#This Row],[Nov]]+Tabela1[[#This Row],[Nov Corte]]</f>
        <v>100</v>
      </c>
      <c r="L309" s="13">
        <f>IFERROR(VLOOKUP(H309,'Banco de dados ZDA'!A:I,9,0),0)</f>
        <v>0</v>
      </c>
      <c r="M309" s="13">
        <v>0</v>
      </c>
      <c r="N309" s="13">
        <v>200</v>
      </c>
      <c r="O309" s="13">
        <f>IFERROR(VLOOKUP(Tabela1[[#This Row],[Coluna2]],'Banco de dados ZDA'!A:J,10,0),0)</f>
        <v>0</v>
      </c>
      <c r="P309" s="13">
        <v>0</v>
      </c>
      <c r="Q309" s="13">
        <v>150</v>
      </c>
      <c r="R309" s="13">
        <f>AVERAGE(Tabela1[[#This Row],[NOVEMBRO TOTAL]],Tabela1[[#This Row],[DEZEMBRO TOTAL]],Tabela1[[#This Row],[JANEIRO TOTAL]])</f>
        <v>150</v>
      </c>
      <c r="S309" s="14">
        <f>IFERROR(Tabela1[[#This Row],[MÉDIA]]/Tabela1[[#This Row],[META MARÇO FINAL]],"-")</f>
        <v>0.90909090909090906</v>
      </c>
      <c r="T309" s="15">
        <f>Tabela1[[#This Row],[MÉDIA]]+Tabela1[[#This Row],[MÉDIA]]*10%</f>
        <v>165</v>
      </c>
      <c r="U309" s="16">
        <f>VLOOKUP(Tabela1[[#This Row],[CD_ITEM]],'BD PESO UNITÁRIO'!A:F,6,0)</f>
        <v>10.7</v>
      </c>
      <c r="V309" s="15">
        <f>Tabela1[[#This Row],[META MARÇO FINAL]]*Tabela1[[#This Row],[PESO UNITÁRIO]]</f>
        <v>1765.4999999999998</v>
      </c>
    </row>
    <row r="310" spans="1:22" x14ac:dyDescent="0.3">
      <c r="A310" s="7" t="s">
        <v>106</v>
      </c>
      <c r="B310" s="8" t="s">
        <v>32</v>
      </c>
      <c r="C310" s="8" t="s">
        <v>22</v>
      </c>
      <c r="D310" s="9" t="s">
        <v>138</v>
      </c>
      <c r="E310" s="10" t="s">
        <v>139</v>
      </c>
      <c r="F310" s="11"/>
      <c r="G310" s="12" t="s">
        <v>220</v>
      </c>
      <c r="H310" s="12" t="str">
        <f>CONCATENATE(Tabela1[[#This Row],[ZONA]],Tabela1[[#This Row],[CD_ITEM]])</f>
        <v>G00035021617</v>
      </c>
      <c r="I310" s="13">
        <v>100</v>
      </c>
      <c r="J310" s="13">
        <v>0</v>
      </c>
      <c r="K310" s="13">
        <f>Tabela1[[#This Row],[Nov]]+Tabela1[[#This Row],[Nov Corte]]</f>
        <v>100</v>
      </c>
      <c r="L310" s="13">
        <f>IFERROR(VLOOKUP(H310,'Banco de dados ZDA'!A:I,9,0),0)</f>
        <v>0</v>
      </c>
      <c r="M310" s="13">
        <v>0</v>
      </c>
      <c r="N310" s="13">
        <v>200</v>
      </c>
      <c r="O310" s="13">
        <f>IFERROR(VLOOKUP(Tabela1[[#This Row],[Coluna2]],'Banco de dados ZDA'!A:J,10,0),0)</f>
        <v>0</v>
      </c>
      <c r="P310" s="13">
        <v>0</v>
      </c>
      <c r="Q310" s="13">
        <v>150</v>
      </c>
      <c r="R310" s="13">
        <f>AVERAGE(Tabela1[[#This Row],[NOVEMBRO TOTAL]],Tabela1[[#This Row],[DEZEMBRO TOTAL]],Tabela1[[#This Row],[JANEIRO TOTAL]])</f>
        <v>150</v>
      </c>
      <c r="S310" s="14">
        <f>IFERROR(Tabela1[[#This Row],[MÉDIA]]/Tabela1[[#This Row],[META MARÇO FINAL]],"-")</f>
        <v>0.90909090909090906</v>
      </c>
      <c r="T310" s="15">
        <f>Tabela1[[#This Row],[MÉDIA]]+Tabela1[[#This Row],[MÉDIA]]*10%</f>
        <v>165</v>
      </c>
      <c r="U310" s="16">
        <f>VLOOKUP(Tabela1[[#This Row],[CD_ITEM]],'BD PESO UNITÁRIO'!A:F,6,0)</f>
        <v>10.7</v>
      </c>
      <c r="V310" s="15">
        <f>Tabela1[[#This Row],[META MARÇO FINAL]]*Tabela1[[#This Row],[PESO UNITÁRIO]]</f>
        <v>1765.4999999999998</v>
      </c>
    </row>
    <row r="311" spans="1:22" x14ac:dyDescent="0.3">
      <c r="A311" s="7" t="s">
        <v>106</v>
      </c>
      <c r="B311" s="8" t="s">
        <v>32</v>
      </c>
      <c r="C311" s="8" t="s">
        <v>22</v>
      </c>
      <c r="D311" s="9" t="s">
        <v>140</v>
      </c>
      <c r="E311" s="10" t="s">
        <v>141</v>
      </c>
      <c r="F311" s="11"/>
      <c r="G311" s="12" t="s">
        <v>220</v>
      </c>
      <c r="H311" s="12" t="str">
        <f>CONCATENATE(Tabela1[[#This Row],[ZONA]],Tabela1[[#This Row],[CD_ITEM]])</f>
        <v>G00035021618</v>
      </c>
      <c r="I311" s="13">
        <v>100</v>
      </c>
      <c r="J311" s="13">
        <v>0</v>
      </c>
      <c r="K311" s="13">
        <f>Tabela1[[#This Row],[Nov]]+Tabela1[[#This Row],[Nov Corte]]</f>
        <v>100</v>
      </c>
      <c r="L311" s="13">
        <f>IFERROR(VLOOKUP(H311,'Banco de dados ZDA'!A:I,9,0),0)</f>
        <v>0</v>
      </c>
      <c r="M311" s="13">
        <v>0</v>
      </c>
      <c r="N311" s="13">
        <v>200</v>
      </c>
      <c r="O311" s="13">
        <f>IFERROR(VLOOKUP(Tabela1[[#This Row],[Coluna2]],'Banco de dados ZDA'!A:J,10,0),0)</f>
        <v>0</v>
      </c>
      <c r="P311" s="13">
        <v>0</v>
      </c>
      <c r="Q311" s="13">
        <v>150</v>
      </c>
      <c r="R311" s="13">
        <f>AVERAGE(Tabela1[[#This Row],[NOVEMBRO TOTAL]],Tabela1[[#This Row],[DEZEMBRO TOTAL]],Tabela1[[#This Row],[JANEIRO TOTAL]])</f>
        <v>150</v>
      </c>
      <c r="S311" s="14">
        <f>IFERROR(Tabela1[[#This Row],[MÉDIA]]/Tabela1[[#This Row],[META MARÇO FINAL]],"-")</f>
        <v>0.90909090909090906</v>
      </c>
      <c r="T311" s="15">
        <f>Tabela1[[#This Row],[MÉDIA]]+Tabela1[[#This Row],[MÉDIA]]*10%</f>
        <v>165</v>
      </c>
      <c r="U311" s="16">
        <f>VLOOKUP(Tabela1[[#This Row],[CD_ITEM]],'BD PESO UNITÁRIO'!A:F,6,0)</f>
        <v>10.7</v>
      </c>
      <c r="V311" s="15">
        <f>Tabela1[[#This Row],[META MARÇO FINAL]]*Tabela1[[#This Row],[PESO UNITÁRIO]]</f>
        <v>1765.4999999999998</v>
      </c>
    </row>
    <row r="312" spans="1:22" x14ac:dyDescent="0.3">
      <c r="A312" s="7" t="s">
        <v>106</v>
      </c>
      <c r="B312" s="8" t="s">
        <v>32</v>
      </c>
      <c r="C312" s="8" t="s">
        <v>22</v>
      </c>
      <c r="D312" s="9" t="s">
        <v>142</v>
      </c>
      <c r="E312" s="10" t="s">
        <v>143</v>
      </c>
      <c r="F312" s="11"/>
      <c r="G312" s="12" t="s">
        <v>220</v>
      </c>
      <c r="H312" s="12" t="str">
        <f>CONCATENATE(Tabela1[[#This Row],[ZONA]],Tabela1[[#This Row],[CD_ITEM]])</f>
        <v>G00035021619</v>
      </c>
      <c r="I312" s="13">
        <v>100</v>
      </c>
      <c r="J312" s="13">
        <v>0</v>
      </c>
      <c r="K312" s="13">
        <f>Tabela1[[#This Row],[Nov]]+Tabela1[[#This Row],[Nov Corte]]</f>
        <v>100</v>
      </c>
      <c r="L312" s="13">
        <f>IFERROR(VLOOKUP(H312,'Banco de dados ZDA'!A:I,9,0),0)</f>
        <v>0</v>
      </c>
      <c r="M312" s="13">
        <v>0</v>
      </c>
      <c r="N312" s="13">
        <v>200</v>
      </c>
      <c r="O312" s="13">
        <f>IFERROR(VLOOKUP(Tabela1[[#This Row],[Coluna2]],'Banco de dados ZDA'!A:J,10,0),0)</f>
        <v>0</v>
      </c>
      <c r="P312" s="13">
        <v>0</v>
      </c>
      <c r="Q312" s="13">
        <v>150</v>
      </c>
      <c r="R312" s="13">
        <f>AVERAGE(Tabela1[[#This Row],[NOVEMBRO TOTAL]],Tabela1[[#This Row],[DEZEMBRO TOTAL]],Tabela1[[#This Row],[JANEIRO TOTAL]])</f>
        <v>150</v>
      </c>
      <c r="S312" s="14">
        <f>IFERROR(Tabela1[[#This Row],[MÉDIA]]/Tabela1[[#This Row],[META MARÇO FINAL]],"-")</f>
        <v>0.90909090909090906</v>
      </c>
      <c r="T312" s="15">
        <f>Tabela1[[#This Row],[MÉDIA]]+Tabela1[[#This Row],[MÉDIA]]*10%</f>
        <v>165</v>
      </c>
      <c r="U312" s="16">
        <f>VLOOKUP(Tabela1[[#This Row],[CD_ITEM]],'BD PESO UNITÁRIO'!A:F,6,0)</f>
        <v>10.7</v>
      </c>
      <c r="V312" s="15">
        <f>Tabela1[[#This Row],[META MARÇO FINAL]]*Tabela1[[#This Row],[PESO UNITÁRIO]]</f>
        <v>1765.4999999999998</v>
      </c>
    </row>
    <row r="313" spans="1:22" x14ac:dyDescent="0.3">
      <c r="A313" s="7" t="s">
        <v>101</v>
      </c>
      <c r="B313" s="8" t="s">
        <v>32</v>
      </c>
      <c r="C313" s="8" t="s">
        <v>22</v>
      </c>
      <c r="D313" s="9" t="s">
        <v>144</v>
      </c>
      <c r="E313" s="10" t="s">
        <v>145</v>
      </c>
      <c r="F313" s="11"/>
      <c r="G313" s="12" t="s">
        <v>220</v>
      </c>
      <c r="H313" s="12" t="str">
        <f>CONCATENATE(Tabela1[[#This Row],[ZONA]],Tabela1[[#This Row],[CD_ITEM]])</f>
        <v>G00035021620</v>
      </c>
      <c r="I313" s="13">
        <v>100</v>
      </c>
      <c r="J313" s="13">
        <v>0</v>
      </c>
      <c r="K313" s="13">
        <f>Tabela1[[#This Row],[Nov]]+Tabela1[[#This Row],[Nov Corte]]</f>
        <v>100</v>
      </c>
      <c r="L313" s="13">
        <f>IFERROR(VLOOKUP(H313,'Banco de dados ZDA'!A:I,9,0),0)</f>
        <v>0</v>
      </c>
      <c r="M313" s="13">
        <v>0</v>
      </c>
      <c r="N313" s="13">
        <v>200</v>
      </c>
      <c r="O313" s="13">
        <f>IFERROR(VLOOKUP(Tabela1[[#This Row],[Coluna2]],'Banco de dados ZDA'!A:J,10,0),0)</f>
        <v>0</v>
      </c>
      <c r="P313" s="13">
        <v>0</v>
      </c>
      <c r="Q313" s="13">
        <v>150</v>
      </c>
      <c r="R313" s="13">
        <f>AVERAGE(Tabela1[[#This Row],[NOVEMBRO TOTAL]],Tabela1[[#This Row],[DEZEMBRO TOTAL]],Tabela1[[#This Row],[JANEIRO TOTAL]])</f>
        <v>150</v>
      </c>
      <c r="S313" s="14">
        <f>IFERROR(Tabela1[[#This Row],[MÉDIA]]/Tabela1[[#This Row],[META MARÇO FINAL]],"-")</f>
        <v>0.90909090909090906</v>
      </c>
      <c r="T313" s="15">
        <f>Tabela1[[#This Row],[MÉDIA]]+Tabela1[[#This Row],[MÉDIA]]*10%</f>
        <v>165</v>
      </c>
      <c r="U313" s="16">
        <f>VLOOKUP(Tabela1[[#This Row],[CD_ITEM]],'BD PESO UNITÁRIO'!A:F,6,0)</f>
        <v>10.7</v>
      </c>
      <c r="V313" s="15">
        <f>Tabela1[[#This Row],[META MARÇO FINAL]]*Tabela1[[#This Row],[PESO UNITÁRIO]]</f>
        <v>1765.4999999999998</v>
      </c>
    </row>
    <row r="314" spans="1:22" x14ac:dyDescent="0.3">
      <c r="A314" s="7" t="s">
        <v>53</v>
      </c>
      <c r="B314" s="8" t="s">
        <v>21</v>
      </c>
      <c r="C314" s="8" t="s">
        <v>22</v>
      </c>
      <c r="D314" s="9" t="s">
        <v>146</v>
      </c>
      <c r="E314" s="10" t="s">
        <v>147</v>
      </c>
      <c r="F314" s="11"/>
      <c r="G314" s="12" t="s">
        <v>220</v>
      </c>
      <c r="H314" s="12" t="str">
        <f>CONCATENATE(Tabela1[[#This Row],[ZONA]],Tabela1[[#This Row],[CD_ITEM]])</f>
        <v>G00035021630</v>
      </c>
      <c r="I314" s="13">
        <v>100</v>
      </c>
      <c r="J314" s="13">
        <v>0</v>
      </c>
      <c r="K314" s="13">
        <f>Tabela1[[#This Row],[Nov]]+Tabela1[[#This Row],[Nov Corte]]</f>
        <v>100</v>
      </c>
      <c r="L314" s="13">
        <f>IFERROR(VLOOKUP(H314,'Banco de dados ZDA'!A:I,9,0),0)</f>
        <v>0</v>
      </c>
      <c r="M314" s="13">
        <v>0</v>
      </c>
      <c r="N314" s="13">
        <v>200</v>
      </c>
      <c r="O314" s="13">
        <f>IFERROR(VLOOKUP(Tabela1[[#This Row],[Coluna2]],'Banco de dados ZDA'!A:J,10,0),0)</f>
        <v>0</v>
      </c>
      <c r="P314" s="13">
        <v>0</v>
      </c>
      <c r="Q314" s="13">
        <v>150</v>
      </c>
      <c r="R314" s="13">
        <f>AVERAGE(Tabela1[[#This Row],[NOVEMBRO TOTAL]],Tabela1[[#This Row],[DEZEMBRO TOTAL]],Tabela1[[#This Row],[JANEIRO TOTAL]])</f>
        <v>150</v>
      </c>
      <c r="S314" s="14">
        <f>IFERROR(Tabela1[[#This Row],[MÉDIA]]/Tabela1[[#This Row],[META MARÇO FINAL]],"-")</f>
        <v>0.90909090909090906</v>
      </c>
      <c r="T314" s="15">
        <f>Tabela1[[#This Row],[MÉDIA]]+Tabela1[[#This Row],[MÉDIA]]*10%</f>
        <v>165</v>
      </c>
      <c r="U314" s="16">
        <f>VLOOKUP(Tabela1[[#This Row],[CD_ITEM]],'BD PESO UNITÁRIO'!A:F,6,0)</f>
        <v>6.1020000000000003</v>
      </c>
      <c r="V314" s="15">
        <f>Tabela1[[#This Row],[META MARÇO FINAL]]*Tabela1[[#This Row],[PESO UNITÁRIO]]</f>
        <v>1006.83</v>
      </c>
    </row>
    <row r="315" spans="1:22" x14ac:dyDescent="0.3">
      <c r="A315" s="7" t="s">
        <v>53</v>
      </c>
      <c r="B315" s="8" t="s">
        <v>21</v>
      </c>
      <c r="C315" s="8" t="s">
        <v>22</v>
      </c>
      <c r="D315" s="9" t="s">
        <v>148</v>
      </c>
      <c r="E315" s="10" t="s">
        <v>149</v>
      </c>
      <c r="F315" s="11"/>
      <c r="G315" s="12" t="s">
        <v>220</v>
      </c>
      <c r="H315" s="12" t="str">
        <f>CONCATENATE(Tabela1[[#This Row],[ZONA]],Tabela1[[#This Row],[CD_ITEM]])</f>
        <v>G00035021631</v>
      </c>
      <c r="I315" s="13">
        <v>100</v>
      </c>
      <c r="J315" s="13">
        <v>0</v>
      </c>
      <c r="K315" s="13">
        <f>Tabela1[[#This Row],[Nov]]+Tabela1[[#This Row],[Nov Corte]]</f>
        <v>100</v>
      </c>
      <c r="L315" s="13">
        <f>IFERROR(VLOOKUP(H315,'Banco de dados ZDA'!A:I,9,0),0)</f>
        <v>0</v>
      </c>
      <c r="M315" s="13">
        <v>0</v>
      </c>
      <c r="N315" s="13">
        <v>200</v>
      </c>
      <c r="O315" s="13">
        <f>IFERROR(VLOOKUP(Tabela1[[#This Row],[Coluna2]],'Banco de dados ZDA'!A:J,10,0),0)</f>
        <v>0</v>
      </c>
      <c r="P315" s="13">
        <v>0</v>
      </c>
      <c r="Q315" s="13">
        <v>150</v>
      </c>
      <c r="R315" s="13">
        <f>AVERAGE(Tabela1[[#This Row],[NOVEMBRO TOTAL]],Tabela1[[#This Row],[DEZEMBRO TOTAL]],Tabela1[[#This Row],[JANEIRO TOTAL]])</f>
        <v>150</v>
      </c>
      <c r="S315" s="14">
        <f>IFERROR(Tabela1[[#This Row],[MÉDIA]]/Tabela1[[#This Row],[META MARÇO FINAL]],"-")</f>
        <v>0.90909090909090906</v>
      </c>
      <c r="T315" s="15">
        <f>Tabela1[[#This Row],[MÉDIA]]+Tabela1[[#This Row],[MÉDIA]]*10%</f>
        <v>165</v>
      </c>
      <c r="U315" s="16">
        <f>VLOOKUP(Tabela1[[#This Row],[CD_ITEM]],'BD PESO UNITÁRIO'!A:F,6,0)</f>
        <v>5.1420000000000003</v>
      </c>
      <c r="V315" s="15">
        <f>Tabela1[[#This Row],[META MARÇO FINAL]]*Tabela1[[#This Row],[PESO UNITÁRIO]]</f>
        <v>848.43000000000006</v>
      </c>
    </row>
    <row r="316" spans="1:22" x14ac:dyDescent="0.3">
      <c r="A316" s="7" t="s">
        <v>53</v>
      </c>
      <c r="B316" s="8" t="s">
        <v>21</v>
      </c>
      <c r="C316" s="8" t="s">
        <v>22</v>
      </c>
      <c r="D316" s="9" t="s">
        <v>150</v>
      </c>
      <c r="E316" s="10" t="s">
        <v>151</v>
      </c>
      <c r="F316" s="11"/>
      <c r="G316" s="12" t="s">
        <v>220</v>
      </c>
      <c r="H316" s="12" t="str">
        <f>CONCATENATE(Tabela1[[#This Row],[ZONA]],Tabela1[[#This Row],[CD_ITEM]])</f>
        <v>G00035021632</v>
      </c>
      <c r="I316" s="13">
        <v>100</v>
      </c>
      <c r="J316" s="13">
        <v>0</v>
      </c>
      <c r="K316" s="13">
        <f>Tabela1[[#This Row],[Nov]]+Tabela1[[#This Row],[Nov Corte]]</f>
        <v>100</v>
      </c>
      <c r="L316" s="13">
        <f>IFERROR(VLOOKUP(H316,'Banco de dados ZDA'!A:I,9,0),0)</f>
        <v>0</v>
      </c>
      <c r="M316" s="13">
        <v>0</v>
      </c>
      <c r="N316" s="13">
        <v>200</v>
      </c>
      <c r="O316" s="13">
        <f>IFERROR(VLOOKUP(Tabela1[[#This Row],[Coluna2]],'Banco de dados ZDA'!A:J,10,0),0)</f>
        <v>0</v>
      </c>
      <c r="P316" s="13">
        <v>0</v>
      </c>
      <c r="Q316" s="13">
        <v>150</v>
      </c>
      <c r="R316" s="13">
        <f>AVERAGE(Tabela1[[#This Row],[NOVEMBRO TOTAL]],Tabela1[[#This Row],[DEZEMBRO TOTAL]],Tabela1[[#This Row],[JANEIRO TOTAL]])</f>
        <v>150</v>
      </c>
      <c r="S316" s="14">
        <f>IFERROR(Tabela1[[#This Row],[MÉDIA]]/Tabela1[[#This Row],[META MARÇO FINAL]],"-")</f>
        <v>0.90909090909090906</v>
      </c>
      <c r="T316" s="15">
        <f>Tabela1[[#This Row],[MÉDIA]]+Tabela1[[#This Row],[MÉDIA]]*10%</f>
        <v>165</v>
      </c>
      <c r="U316" s="16">
        <f>VLOOKUP(Tabela1[[#This Row],[CD_ITEM]],'BD PESO UNITÁRIO'!A:F,6,0)</f>
        <v>6.1020000000000003</v>
      </c>
      <c r="V316" s="15">
        <f>Tabela1[[#This Row],[META MARÇO FINAL]]*Tabela1[[#This Row],[PESO UNITÁRIO]]</f>
        <v>1006.83</v>
      </c>
    </row>
    <row r="317" spans="1:22" x14ac:dyDescent="0.3">
      <c r="A317" s="7" t="s">
        <v>53</v>
      </c>
      <c r="B317" s="8" t="s">
        <v>21</v>
      </c>
      <c r="C317" s="8" t="s">
        <v>22</v>
      </c>
      <c r="D317" s="9" t="s">
        <v>152</v>
      </c>
      <c r="E317" s="10" t="s">
        <v>153</v>
      </c>
      <c r="F317" s="11"/>
      <c r="G317" s="12" t="s">
        <v>220</v>
      </c>
      <c r="H317" s="12" t="str">
        <f>CONCATENATE(Tabela1[[#This Row],[ZONA]],Tabela1[[#This Row],[CD_ITEM]])</f>
        <v>G00035021633</v>
      </c>
      <c r="I317" s="13">
        <v>100</v>
      </c>
      <c r="J317" s="13">
        <v>0</v>
      </c>
      <c r="K317" s="13">
        <f>Tabela1[[#This Row],[Nov]]+Tabela1[[#This Row],[Nov Corte]]</f>
        <v>100</v>
      </c>
      <c r="L317" s="13">
        <f>IFERROR(VLOOKUP(H317,'Banco de dados ZDA'!A:I,9,0),0)</f>
        <v>0</v>
      </c>
      <c r="M317" s="13">
        <v>0</v>
      </c>
      <c r="N317" s="13">
        <v>200</v>
      </c>
      <c r="O317" s="13">
        <f>IFERROR(VLOOKUP(Tabela1[[#This Row],[Coluna2]],'Banco de dados ZDA'!A:J,10,0),0)</f>
        <v>0</v>
      </c>
      <c r="P317" s="13">
        <v>0</v>
      </c>
      <c r="Q317" s="13">
        <v>150</v>
      </c>
      <c r="R317" s="13">
        <f>AVERAGE(Tabela1[[#This Row],[NOVEMBRO TOTAL]],Tabela1[[#This Row],[DEZEMBRO TOTAL]],Tabela1[[#This Row],[JANEIRO TOTAL]])</f>
        <v>150</v>
      </c>
      <c r="S317" s="14">
        <f>IFERROR(Tabela1[[#This Row],[MÉDIA]]/Tabela1[[#This Row],[META MARÇO FINAL]],"-")</f>
        <v>0.90909090909090906</v>
      </c>
      <c r="T317" s="15">
        <f>Tabela1[[#This Row],[MÉDIA]]+Tabela1[[#This Row],[MÉDIA]]*10%</f>
        <v>165</v>
      </c>
      <c r="U317" s="16">
        <f>VLOOKUP(Tabela1[[#This Row],[CD_ITEM]],'BD PESO UNITÁRIO'!A:F,6,0)</f>
        <v>6.1020000000000003</v>
      </c>
      <c r="V317" s="15">
        <f>Tabela1[[#This Row],[META MARÇO FINAL]]*Tabela1[[#This Row],[PESO UNITÁRIO]]</f>
        <v>1006.83</v>
      </c>
    </row>
    <row r="318" spans="1:22" x14ac:dyDescent="0.3">
      <c r="A318" s="7" t="s">
        <v>53</v>
      </c>
      <c r="B318" s="8" t="s">
        <v>21</v>
      </c>
      <c r="C318" s="8" t="s">
        <v>22</v>
      </c>
      <c r="D318" s="9" t="s">
        <v>154</v>
      </c>
      <c r="E318" s="10" t="s">
        <v>155</v>
      </c>
      <c r="F318" s="11"/>
      <c r="G318" s="12" t="s">
        <v>220</v>
      </c>
      <c r="H318" s="12" t="str">
        <f>CONCATENATE(Tabela1[[#This Row],[ZONA]],Tabela1[[#This Row],[CD_ITEM]])</f>
        <v>G00035021634</v>
      </c>
      <c r="I318" s="13">
        <v>100</v>
      </c>
      <c r="J318" s="13">
        <v>0</v>
      </c>
      <c r="K318" s="13">
        <f>Tabela1[[#This Row],[Nov]]+Tabela1[[#This Row],[Nov Corte]]</f>
        <v>100</v>
      </c>
      <c r="L318" s="13">
        <f>IFERROR(VLOOKUP(H318,'Banco de dados ZDA'!A:I,9,0),0)</f>
        <v>0</v>
      </c>
      <c r="M318" s="13">
        <v>0</v>
      </c>
      <c r="N318" s="13">
        <v>200</v>
      </c>
      <c r="O318" s="13">
        <f>IFERROR(VLOOKUP(Tabela1[[#This Row],[Coluna2]],'Banco de dados ZDA'!A:J,10,0),0)</f>
        <v>0</v>
      </c>
      <c r="P318" s="13">
        <v>0</v>
      </c>
      <c r="Q318" s="13">
        <v>150</v>
      </c>
      <c r="R318" s="13">
        <f>AVERAGE(Tabela1[[#This Row],[NOVEMBRO TOTAL]],Tabela1[[#This Row],[DEZEMBRO TOTAL]],Tabela1[[#This Row],[JANEIRO TOTAL]])</f>
        <v>150</v>
      </c>
      <c r="S318" s="14">
        <f>IFERROR(Tabela1[[#This Row],[MÉDIA]]/Tabela1[[#This Row],[META MARÇO FINAL]],"-")</f>
        <v>0.90909090909090906</v>
      </c>
      <c r="T318" s="15">
        <f>Tabela1[[#This Row],[MÉDIA]]+Tabela1[[#This Row],[MÉDIA]]*10%</f>
        <v>165</v>
      </c>
      <c r="U318" s="16">
        <f>VLOOKUP(Tabela1[[#This Row],[CD_ITEM]],'BD PESO UNITÁRIO'!A:F,6,0)</f>
        <v>6.1020000000000003</v>
      </c>
      <c r="V318" s="15">
        <f>Tabela1[[#This Row],[META MARÇO FINAL]]*Tabela1[[#This Row],[PESO UNITÁRIO]]</f>
        <v>1006.83</v>
      </c>
    </row>
    <row r="319" spans="1:22" x14ac:dyDescent="0.3">
      <c r="A319" s="7" t="s">
        <v>53</v>
      </c>
      <c r="B319" s="8" t="s">
        <v>21</v>
      </c>
      <c r="C319" s="8" t="s">
        <v>22</v>
      </c>
      <c r="D319" s="9" t="s">
        <v>156</v>
      </c>
      <c r="E319" s="10" t="s">
        <v>157</v>
      </c>
      <c r="F319" s="11"/>
      <c r="G319" s="12" t="s">
        <v>220</v>
      </c>
      <c r="H319" s="12" t="str">
        <f>CONCATENATE(Tabela1[[#This Row],[ZONA]],Tabela1[[#This Row],[CD_ITEM]])</f>
        <v>G00035021635</v>
      </c>
      <c r="I319" s="13">
        <v>100</v>
      </c>
      <c r="J319" s="13">
        <v>0</v>
      </c>
      <c r="K319" s="13">
        <f>Tabela1[[#This Row],[Nov]]+Tabela1[[#This Row],[Nov Corte]]</f>
        <v>100</v>
      </c>
      <c r="L319" s="13">
        <f>IFERROR(VLOOKUP(H319,'Banco de dados ZDA'!A:I,9,0),0)</f>
        <v>0</v>
      </c>
      <c r="M319" s="13">
        <v>0</v>
      </c>
      <c r="N319" s="13">
        <v>200</v>
      </c>
      <c r="O319" s="13">
        <f>IFERROR(VLOOKUP(Tabela1[[#This Row],[Coluna2]],'Banco de dados ZDA'!A:J,10,0),0)</f>
        <v>0</v>
      </c>
      <c r="P319" s="13">
        <v>0</v>
      </c>
      <c r="Q319" s="13">
        <v>150</v>
      </c>
      <c r="R319" s="13">
        <f>AVERAGE(Tabela1[[#This Row],[NOVEMBRO TOTAL]],Tabela1[[#This Row],[DEZEMBRO TOTAL]],Tabela1[[#This Row],[JANEIRO TOTAL]])</f>
        <v>150</v>
      </c>
      <c r="S319" s="14">
        <f>IFERROR(Tabela1[[#This Row],[MÉDIA]]/Tabela1[[#This Row],[META MARÇO FINAL]],"-")</f>
        <v>0.90909090909090906</v>
      </c>
      <c r="T319" s="15">
        <f>Tabela1[[#This Row],[MÉDIA]]+Tabela1[[#This Row],[MÉDIA]]*10%</f>
        <v>165</v>
      </c>
      <c r="U319" s="16">
        <f>VLOOKUP(Tabela1[[#This Row],[CD_ITEM]],'BD PESO UNITÁRIO'!A:F,6,0)</f>
        <v>5.1420000000000003</v>
      </c>
      <c r="V319" s="15">
        <f>Tabela1[[#This Row],[META MARÇO FINAL]]*Tabela1[[#This Row],[PESO UNITÁRIO]]</f>
        <v>848.43000000000006</v>
      </c>
    </row>
    <row r="320" spans="1:22" x14ac:dyDescent="0.3">
      <c r="A320" s="7" t="s">
        <v>158</v>
      </c>
      <c r="B320" s="8" t="s">
        <v>21</v>
      </c>
      <c r="C320" s="8" t="s">
        <v>96</v>
      </c>
      <c r="D320" s="9" t="s">
        <v>159</v>
      </c>
      <c r="E320" s="10" t="s">
        <v>160</v>
      </c>
      <c r="F320" s="11"/>
      <c r="G320" s="12" t="s">
        <v>220</v>
      </c>
      <c r="H320" s="12" t="str">
        <f>CONCATENATE(Tabela1[[#This Row],[ZONA]],Tabela1[[#This Row],[CD_ITEM]])</f>
        <v>G00035021647</v>
      </c>
      <c r="I320" s="13">
        <v>100</v>
      </c>
      <c r="J320" s="13">
        <v>0</v>
      </c>
      <c r="K320" s="13">
        <f>Tabela1[[#This Row],[Nov]]+Tabela1[[#This Row],[Nov Corte]]</f>
        <v>100</v>
      </c>
      <c r="L320" s="13">
        <f>IFERROR(VLOOKUP(H320,'Banco de dados ZDA'!A:I,9,0),0)</f>
        <v>0</v>
      </c>
      <c r="M320" s="13">
        <v>0</v>
      </c>
      <c r="N320" s="13">
        <v>200</v>
      </c>
      <c r="O320" s="13">
        <f>IFERROR(VLOOKUP(Tabela1[[#This Row],[Coluna2]],'Banco de dados ZDA'!A:J,10,0),0)</f>
        <v>0</v>
      </c>
      <c r="P320" s="13">
        <v>0</v>
      </c>
      <c r="Q320" s="13">
        <v>150</v>
      </c>
      <c r="R320" s="13">
        <f>AVERAGE(Tabela1[[#This Row],[NOVEMBRO TOTAL]],Tabela1[[#This Row],[DEZEMBRO TOTAL]],Tabela1[[#This Row],[JANEIRO TOTAL]])</f>
        <v>150</v>
      </c>
      <c r="S320" s="14">
        <f>IFERROR(Tabela1[[#This Row],[MÉDIA]]/Tabela1[[#This Row],[META MARÇO FINAL]],"-")</f>
        <v>0.90909090909090906</v>
      </c>
      <c r="T320" s="15">
        <f>Tabela1[[#This Row],[MÉDIA]]+Tabela1[[#This Row],[MÉDIA]]*10%</f>
        <v>165</v>
      </c>
      <c r="U320" s="16">
        <f>VLOOKUP(Tabela1[[#This Row],[CD_ITEM]],'BD PESO UNITÁRIO'!A:F,6,0)</f>
        <v>2.5099999999999998</v>
      </c>
      <c r="V320" s="15">
        <f>Tabela1[[#This Row],[META MARÇO FINAL]]*Tabela1[[#This Row],[PESO UNITÁRIO]]</f>
        <v>414.15</v>
      </c>
    </row>
    <row r="321" spans="1:22" x14ac:dyDescent="0.3">
      <c r="A321" s="7" t="s">
        <v>158</v>
      </c>
      <c r="B321" s="8" t="s">
        <v>21</v>
      </c>
      <c r="C321" s="8" t="s">
        <v>96</v>
      </c>
      <c r="D321" s="9" t="s">
        <v>161</v>
      </c>
      <c r="E321" s="10" t="s">
        <v>162</v>
      </c>
      <c r="F321" s="11"/>
      <c r="G321" s="12" t="s">
        <v>220</v>
      </c>
      <c r="H321" s="12" t="str">
        <f>CONCATENATE(Tabela1[[#This Row],[ZONA]],Tabela1[[#This Row],[CD_ITEM]])</f>
        <v>G00035021648</v>
      </c>
      <c r="I321" s="13">
        <v>100</v>
      </c>
      <c r="J321" s="13">
        <v>0</v>
      </c>
      <c r="K321" s="13">
        <f>Tabela1[[#This Row],[Nov]]+Tabela1[[#This Row],[Nov Corte]]</f>
        <v>100</v>
      </c>
      <c r="L321" s="13">
        <f>IFERROR(VLOOKUP(H321,'Banco de dados ZDA'!A:I,9,0),0)</f>
        <v>0</v>
      </c>
      <c r="M321" s="13">
        <v>0</v>
      </c>
      <c r="N321" s="13">
        <v>200</v>
      </c>
      <c r="O321" s="13">
        <f>IFERROR(VLOOKUP(Tabela1[[#This Row],[Coluna2]],'Banco de dados ZDA'!A:J,10,0),0)</f>
        <v>0</v>
      </c>
      <c r="P321" s="13">
        <v>0</v>
      </c>
      <c r="Q321" s="13">
        <v>150</v>
      </c>
      <c r="R321" s="13">
        <f>AVERAGE(Tabela1[[#This Row],[NOVEMBRO TOTAL]],Tabela1[[#This Row],[DEZEMBRO TOTAL]],Tabela1[[#This Row],[JANEIRO TOTAL]])</f>
        <v>150</v>
      </c>
      <c r="S321" s="14">
        <f>IFERROR(Tabela1[[#This Row],[MÉDIA]]/Tabela1[[#This Row],[META MARÇO FINAL]],"-")</f>
        <v>0.90909090909090906</v>
      </c>
      <c r="T321" s="15">
        <f>Tabela1[[#This Row],[MÉDIA]]+Tabela1[[#This Row],[MÉDIA]]*10%</f>
        <v>165</v>
      </c>
      <c r="U321" s="16">
        <f>VLOOKUP(Tabela1[[#This Row],[CD_ITEM]],'BD PESO UNITÁRIO'!A:F,6,0)</f>
        <v>2.5099999999999998</v>
      </c>
      <c r="V321" s="15">
        <f>Tabela1[[#This Row],[META MARÇO FINAL]]*Tabela1[[#This Row],[PESO UNITÁRIO]]</f>
        <v>414.15</v>
      </c>
    </row>
    <row r="322" spans="1:22" x14ac:dyDescent="0.3">
      <c r="A322" s="7" t="s">
        <v>66</v>
      </c>
      <c r="B322" s="8" t="s">
        <v>21</v>
      </c>
      <c r="C322" s="8" t="s">
        <v>22</v>
      </c>
      <c r="D322" s="9" t="s">
        <v>163</v>
      </c>
      <c r="E322" s="10" t="s">
        <v>164</v>
      </c>
      <c r="F322" s="11"/>
      <c r="G322" s="12" t="s">
        <v>220</v>
      </c>
      <c r="H322" s="12" t="str">
        <f>CONCATENATE(Tabela1[[#This Row],[ZONA]],Tabela1[[#This Row],[CD_ITEM]])</f>
        <v>G00035021655</v>
      </c>
      <c r="I322" s="13">
        <v>100</v>
      </c>
      <c r="J322" s="13">
        <v>0</v>
      </c>
      <c r="K322" s="13">
        <f>Tabela1[[#This Row],[Nov]]+Tabela1[[#This Row],[Nov Corte]]</f>
        <v>100</v>
      </c>
      <c r="L322" s="13">
        <f>IFERROR(VLOOKUP(H322,'Banco de dados ZDA'!A:I,9,0),0)</f>
        <v>0</v>
      </c>
      <c r="M322" s="13">
        <v>0</v>
      </c>
      <c r="N322" s="13">
        <v>200</v>
      </c>
      <c r="O322" s="13">
        <f>IFERROR(VLOOKUP(Tabela1[[#This Row],[Coluna2]],'Banco de dados ZDA'!A:J,10,0),0)</f>
        <v>0</v>
      </c>
      <c r="P322" s="13">
        <v>0</v>
      </c>
      <c r="Q322" s="13">
        <v>150</v>
      </c>
      <c r="R322" s="13">
        <f>AVERAGE(Tabela1[[#This Row],[NOVEMBRO TOTAL]],Tabela1[[#This Row],[DEZEMBRO TOTAL]],Tabela1[[#This Row],[JANEIRO TOTAL]])</f>
        <v>150</v>
      </c>
      <c r="S322" s="14">
        <f>IFERROR(Tabela1[[#This Row],[MÉDIA]]/Tabela1[[#This Row],[META MARÇO FINAL]],"-")</f>
        <v>0.90909090909090906</v>
      </c>
      <c r="T322" s="15">
        <f>Tabela1[[#This Row],[MÉDIA]]+Tabela1[[#This Row],[MÉDIA]]*10%</f>
        <v>165</v>
      </c>
      <c r="U322" s="16">
        <f>VLOOKUP(Tabela1[[#This Row],[CD_ITEM]],'BD PESO UNITÁRIO'!A:F,6,0)</f>
        <v>2.9590000000000001</v>
      </c>
      <c r="V322" s="15">
        <f>Tabela1[[#This Row],[META MARÇO FINAL]]*Tabela1[[#This Row],[PESO UNITÁRIO]]</f>
        <v>488.23500000000001</v>
      </c>
    </row>
    <row r="323" spans="1:22" x14ac:dyDescent="0.3">
      <c r="A323" s="7" t="s">
        <v>38</v>
      </c>
      <c r="B323" s="8" t="s">
        <v>21</v>
      </c>
      <c r="C323" s="8" t="s">
        <v>22</v>
      </c>
      <c r="D323" s="9" t="s">
        <v>165</v>
      </c>
      <c r="E323" s="10" t="s">
        <v>166</v>
      </c>
      <c r="F323" s="11"/>
      <c r="G323" s="12" t="s">
        <v>220</v>
      </c>
      <c r="H323" s="12" t="str">
        <f>CONCATENATE(Tabela1[[#This Row],[ZONA]],Tabela1[[#This Row],[CD_ITEM]])</f>
        <v>G00035021660</v>
      </c>
      <c r="I323" s="13">
        <v>100</v>
      </c>
      <c r="J323" s="13">
        <v>0</v>
      </c>
      <c r="K323" s="13">
        <f>Tabela1[[#This Row],[Nov]]+Tabela1[[#This Row],[Nov Corte]]</f>
        <v>100</v>
      </c>
      <c r="L323" s="13">
        <f>IFERROR(VLOOKUP(H323,'Banco de dados ZDA'!A:I,9,0),0)</f>
        <v>0</v>
      </c>
      <c r="M323" s="13">
        <v>0</v>
      </c>
      <c r="N323" s="13">
        <v>200</v>
      </c>
      <c r="O323" s="13">
        <f>IFERROR(VLOOKUP(Tabela1[[#This Row],[Coluna2]],'Banco de dados ZDA'!A:J,10,0),0)</f>
        <v>0</v>
      </c>
      <c r="P323" s="13">
        <v>0</v>
      </c>
      <c r="Q323" s="13">
        <v>150</v>
      </c>
      <c r="R323" s="13">
        <f>AVERAGE(Tabela1[[#This Row],[NOVEMBRO TOTAL]],Tabela1[[#This Row],[DEZEMBRO TOTAL]],Tabela1[[#This Row],[JANEIRO TOTAL]])</f>
        <v>150</v>
      </c>
      <c r="S323" s="14">
        <f>IFERROR(Tabela1[[#This Row],[MÉDIA]]/Tabela1[[#This Row],[META MARÇO FINAL]],"-")</f>
        <v>0.90909090909090906</v>
      </c>
      <c r="T323" s="15">
        <f>Tabela1[[#This Row],[MÉDIA]]+Tabela1[[#This Row],[MÉDIA]]*10%</f>
        <v>165</v>
      </c>
      <c r="U323" s="16">
        <f>VLOOKUP(Tabela1[[#This Row],[CD_ITEM]],'BD PESO UNITÁRIO'!A:F,6,0)</f>
        <v>8.4250000000000007</v>
      </c>
      <c r="V323" s="15">
        <f>Tabela1[[#This Row],[META MARÇO FINAL]]*Tabela1[[#This Row],[PESO UNITÁRIO]]</f>
        <v>1390.1250000000002</v>
      </c>
    </row>
    <row r="324" spans="1:22" x14ac:dyDescent="0.3">
      <c r="A324" s="7" t="s">
        <v>26</v>
      </c>
      <c r="B324" s="8" t="s">
        <v>21</v>
      </c>
      <c r="C324" s="8" t="s">
        <v>167</v>
      </c>
      <c r="D324" s="9" t="s">
        <v>168</v>
      </c>
      <c r="E324" s="10" t="s">
        <v>169</v>
      </c>
      <c r="F324" s="11"/>
      <c r="G324" s="12" t="s">
        <v>220</v>
      </c>
      <c r="H324" s="12" t="str">
        <f>CONCATENATE(Tabela1[[#This Row],[ZONA]],Tabela1[[#This Row],[CD_ITEM]])</f>
        <v>G00035021678</v>
      </c>
      <c r="I324" s="13">
        <v>100</v>
      </c>
      <c r="J324" s="13">
        <v>0</v>
      </c>
      <c r="K324" s="13">
        <f>Tabela1[[#This Row],[Nov]]+Tabela1[[#This Row],[Nov Corte]]</f>
        <v>100</v>
      </c>
      <c r="L324" s="13">
        <f>IFERROR(VLOOKUP(H324,'Banco de dados ZDA'!A:I,9,0),0)</f>
        <v>0</v>
      </c>
      <c r="M324" s="13">
        <v>0</v>
      </c>
      <c r="N324" s="13">
        <v>200</v>
      </c>
      <c r="O324" s="13">
        <f>IFERROR(VLOOKUP(Tabela1[[#This Row],[Coluna2]],'Banco de dados ZDA'!A:J,10,0),0)</f>
        <v>0</v>
      </c>
      <c r="P324" s="13">
        <v>0</v>
      </c>
      <c r="Q324" s="13">
        <v>150</v>
      </c>
      <c r="R324" s="13">
        <f>AVERAGE(Tabela1[[#This Row],[NOVEMBRO TOTAL]],Tabela1[[#This Row],[DEZEMBRO TOTAL]],Tabela1[[#This Row],[JANEIRO TOTAL]])</f>
        <v>150</v>
      </c>
      <c r="S324" s="14">
        <f>IFERROR(Tabela1[[#This Row],[MÉDIA]]/Tabela1[[#This Row],[META MARÇO FINAL]],"-")</f>
        <v>0.90909090909090906</v>
      </c>
      <c r="T324" s="15">
        <f>Tabela1[[#This Row],[MÉDIA]]+Tabela1[[#This Row],[MÉDIA]]*10%</f>
        <v>165</v>
      </c>
      <c r="U324" s="16">
        <f>VLOOKUP(Tabela1[[#This Row],[CD_ITEM]],'BD PESO UNITÁRIO'!A:F,6,0)</f>
        <v>4.734</v>
      </c>
      <c r="V324" s="15">
        <f>Tabela1[[#This Row],[META MARÇO FINAL]]*Tabela1[[#This Row],[PESO UNITÁRIO]]</f>
        <v>781.11</v>
      </c>
    </row>
    <row r="325" spans="1:22" x14ac:dyDescent="0.3">
      <c r="A325" s="7" t="s">
        <v>170</v>
      </c>
      <c r="B325" s="8" t="s">
        <v>21</v>
      </c>
      <c r="C325" s="8" t="s">
        <v>22</v>
      </c>
      <c r="D325" s="9" t="s">
        <v>171</v>
      </c>
      <c r="E325" s="10" t="s">
        <v>172</v>
      </c>
      <c r="F325" s="11"/>
      <c r="G325" s="12" t="s">
        <v>220</v>
      </c>
      <c r="H325" s="12" t="str">
        <f>CONCATENATE(Tabela1[[#This Row],[ZONA]],Tabela1[[#This Row],[CD_ITEM]])</f>
        <v>G00035070025</v>
      </c>
      <c r="I325" s="13">
        <f>IFERROR(VLOOKUP(Tabela1[[#This Row],[Coluna2]],'Banco de dados ZDA'!A:E,5,0),0)</f>
        <v>1</v>
      </c>
      <c r="J325" s="13">
        <v>0</v>
      </c>
      <c r="K325" s="13">
        <f>Tabela1[[#This Row],[Nov]]+Tabela1[[#This Row],[Nov Corte]]</f>
        <v>1</v>
      </c>
      <c r="L325" s="13">
        <f>IFERROR(VLOOKUP(H325,'Banco de dados ZDA'!A:I,9,0),0)</f>
        <v>18</v>
      </c>
      <c r="M325" s="13">
        <v>0</v>
      </c>
      <c r="N325" s="13">
        <f>Tabela1[[#This Row],[Dez]]+Tabela1[[#This Row],[Dez Corte]]</f>
        <v>18</v>
      </c>
      <c r="O325" s="13">
        <f>IFERROR(VLOOKUP(Tabela1[[#This Row],[Coluna2]],'Banco de dados ZDA'!A:J,10,0),0)</f>
        <v>17</v>
      </c>
      <c r="P325" s="13">
        <v>0</v>
      </c>
      <c r="Q325" s="13">
        <f>Tabela1[[#This Row],[Jan]]+Tabela1[[#This Row],[Jan Corte]]</f>
        <v>17</v>
      </c>
      <c r="R325" s="13">
        <f>AVERAGE(Tabela1[[#This Row],[NOVEMBRO TOTAL]],Tabela1[[#This Row],[DEZEMBRO TOTAL]],Tabela1[[#This Row],[JANEIRO TOTAL]])</f>
        <v>12</v>
      </c>
      <c r="S325" s="14">
        <f>IFERROR(Tabela1[[#This Row],[MÉDIA]]/Tabela1[[#This Row],[META MARÇO FINAL]],"-")</f>
        <v>0.90909090909090917</v>
      </c>
      <c r="T325" s="15">
        <f>Tabela1[[#This Row],[MÉDIA]]+Tabela1[[#This Row],[MÉDIA]]*10%</f>
        <v>13.2</v>
      </c>
      <c r="U325" s="16">
        <f>VLOOKUP(Tabela1[[#This Row],[CD_ITEM]],'BD PESO UNITÁRIO'!A:F,6,0)</f>
        <v>2.5099999999999998</v>
      </c>
      <c r="V325" s="15">
        <f>Tabela1[[#This Row],[META MARÇO FINAL]]*Tabela1[[#This Row],[PESO UNITÁRIO]]</f>
        <v>33.131999999999998</v>
      </c>
    </row>
    <row r="326" spans="1:22" x14ac:dyDescent="0.3">
      <c r="A326" s="7" t="s">
        <v>170</v>
      </c>
      <c r="B326" s="8" t="s">
        <v>21</v>
      </c>
      <c r="C326" s="8" t="s">
        <v>22</v>
      </c>
      <c r="D326" s="9" t="s">
        <v>173</v>
      </c>
      <c r="E326" s="10" t="s">
        <v>174</v>
      </c>
      <c r="F326" s="11"/>
      <c r="G326" s="12" t="s">
        <v>220</v>
      </c>
      <c r="H326" s="12" t="str">
        <f>CONCATENATE(Tabela1[[#This Row],[ZONA]],Tabela1[[#This Row],[CD_ITEM]])</f>
        <v>G00035070028</v>
      </c>
      <c r="I326" s="13">
        <f>IFERROR(VLOOKUP(Tabela1[[#This Row],[Coluna2]],'Banco de dados ZDA'!A:E,5,0),0)</f>
        <v>21</v>
      </c>
      <c r="J326" s="13">
        <v>0</v>
      </c>
      <c r="K326" s="13">
        <f>Tabela1[[#This Row],[Nov]]+Tabela1[[#This Row],[Nov Corte]]</f>
        <v>21</v>
      </c>
      <c r="L326" s="13">
        <f>IFERROR(VLOOKUP(H326,'Banco de dados ZDA'!A:I,9,0),0)</f>
        <v>15</v>
      </c>
      <c r="M326" s="13">
        <v>0</v>
      </c>
      <c r="N326" s="13">
        <f>Tabela1[[#This Row],[Dez]]+Tabela1[[#This Row],[Dez Corte]]</f>
        <v>15</v>
      </c>
      <c r="O326" s="13">
        <f>IFERROR(VLOOKUP(Tabela1[[#This Row],[Coluna2]],'Banco de dados ZDA'!A:J,10,0),0)</f>
        <v>24</v>
      </c>
      <c r="P326" s="13">
        <v>0</v>
      </c>
      <c r="Q326" s="13">
        <f>Tabela1[[#This Row],[Jan]]+Tabela1[[#This Row],[Jan Corte]]</f>
        <v>24</v>
      </c>
      <c r="R326" s="13">
        <f>AVERAGE(Tabela1[[#This Row],[NOVEMBRO TOTAL]],Tabela1[[#This Row],[DEZEMBRO TOTAL]],Tabela1[[#This Row],[JANEIRO TOTAL]])</f>
        <v>20</v>
      </c>
      <c r="S326" s="14">
        <f>IFERROR(Tabela1[[#This Row],[MÉDIA]]/Tabela1[[#This Row],[META MARÇO FINAL]],"-")</f>
        <v>0.90909090909090906</v>
      </c>
      <c r="T326" s="15">
        <f>Tabela1[[#This Row],[MÉDIA]]+Tabela1[[#This Row],[MÉDIA]]*10%</f>
        <v>22</v>
      </c>
      <c r="U326" s="16">
        <f>VLOOKUP(Tabela1[[#This Row],[CD_ITEM]],'BD PESO UNITÁRIO'!A:F,6,0)</f>
        <v>2.5099999999999998</v>
      </c>
      <c r="V326" s="15">
        <f>Tabela1[[#This Row],[META MARÇO FINAL]]*Tabela1[[#This Row],[PESO UNITÁRIO]]</f>
        <v>55.22</v>
      </c>
    </row>
    <row r="327" spans="1:22" x14ac:dyDescent="0.3">
      <c r="A327" s="7" t="s">
        <v>175</v>
      </c>
      <c r="B327" s="8" t="s">
        <v>176</v>
      </c>
      <c r="C327" s="8" t="s">
        <v>22</v>
      </c>
      <c r="D327" s="9" t="s">
        <v>177</v>
      </c>
      <c r="E327" s="10" t="s">
        <v>178</v>
      </c>
      <c r="F327" s="11"/>
      <c r="G327" s="12" t="s">
        <v>220</v>
      </c>
      <c r="H327" s="12" t="str">
        <f>CONCATENATE(Tabela1[[#This Row],[ZONA]],Tabela1[[#This Row],[CD_ITEM]])</f>
        <v>G00035D00006</v>
      </c>
      <c r="I327" s="13">
        <f>IFERROR(VLOOKUP(Tabela1[[#This Row],[Coluna2]],'Banco de dados ZDA'!A:E,5,0),0)</f>
        <v>4</v>
      </c>
      <c r="J327" s="13">
        <v>0</v>
      </c>
      <c r="K327" s="13">
        <f>Tabela1[[#This Row],[Nov]]+Tabela1[[#This Row],[Nov Corte]]</f>
        <v>4</v>
      </c>
      <c r="L327" s="13">
        <f>IFERROR(VLOOKUP(H327,'Banco de dados ZDA'!A:I,9,0),0)</f>
        <v>0</v>
      </c>
      <c r="M327" s="13">
        <v>0</v>
      </c>
      <c r="N327" s="13">
        <v>50</v>
      </c>
      <c r="O327" s="13">
        <f>IFERROR(VLOOKUP(Tabela1[[#This Row],[Coluna2]],'Banco de dados ZDA'!A:J,10,0),0)</f>
        <v>1</v>
      </c>
      <c r="P327" s="13">
        <v>0</v>
      </c>
      <c r="Q327" s="13">
        <f>Tabela1[[#This Row],[Jan]]+Tabela1[[#This Row],[Jan Corte]]</f>
        <v>1</v>
      </c>
      <c r="R327" s="13">
        <f>AVERAGE(Tabela1[[#This Row],[NOVEMBRO TOTAL]],Tabela1[[#This Row],[DEZEMBRO TOTAL]],Tabela1[[#This Row],[JANEIRO TOTAL]])</f>
        <v>18.333333333333332</v>
      </c>
      <c r="S327" s="14">
        <f>IFERROR(Tabela1[[#This Row],[MÉDIA]]/Tabela1[[#This Row],[META MARÇO FINAL]],"-")</f>
        <v>0.90909090909090917</v>
      </c>
      <c r="T327" s="15">
        <f>Tabela1[[#This Row],[MÉDIA]]+Tabela1[[#This Row],[MÉDIA]]*10%</f>
        <v>20.166666666666664</v>
      </c>
      <c r="U327" s="16">
        <f>VLOOKUP(Tabela1[[#This Row],[CD_ITEM]],'BD PESO UNITÁRIO'!A:F,6,0)</f>
        <v>1.756</v>
      </c>
      <c r="V327" s="15">
        <f>Tabela1[[#This Row],[META MARÇO FINAL]]*Tabela1[[#This Row],[PESO UNITÁRIO]]</f>
        <v>35.412666666666659</v>
      </c>
    </row>
    <row r="328" spans="1:22" x14ac:dyDescent="0.3">
      <c r="A328" s="7" t="s">
        <v>175</v>
      </c>
      <c r="B328" s="8" t="s">
        <v>176</v>
      </c>
      <c r="C328" s="8" t="s">
        <v>22</v>
      </c>
      <c r="D328" s="9" t="s">
        <v>179</v>
      </c>
      <c r="E328" s="10" t="s">
        <v>180</v>
      </c>
      <c r="F328" s="11"/>
      <c r="G328" s="12" t="s">
        <v>220</v>
      </c>
      <c r="H328" s="12" t="str">
        <f>CONCATENATE(Tabela1[[#This Row],[ZONA]],Tabela1[[#This Row],[CD_ITEM]])</f>
        <v>G00035D00009</v>
      </c>
      <c r="I328" s="13">
        <f>IFERROR(VLOOKUP(Tabela1[[#This Row],[Coluna2]],'Banco de dados ZDA'!A:E,5,0),0)</f>
        <v>5</v>
      </c>
      <c r="J328" s="13">
        <v>0</v>
      </c>
      <c r="K328" s="13">
        <f>Tabela1[[#This Row],[Nov]]+Tabela1[[#This Row],[Nov Corte]]</f>
        <v>5</v>
      </c>
      <c r="L328" s="13">
        <f>IFERROR(VLOOKUP(H328,'Banco de dados ZDA'!A:I,9,0),0)</f>
        <v>0</v>
      </c>
      <c r="M328" s="13">
        <v>0</v>
      </c>
      <c r="N328" s="13">
        <v>50</v>
      </c>
      <c r="O328" s="13">
        <f>IFERROR(VLOOKUP(Tabela1[[#This Row],[Coluna2]],'Banco de dados ZDA'!A:J,10,0),0)</f>
        <v>5</v>
      </c>
      <c r="P328" s="13">
        <v>0</v>
      </c>
      <c r="Q328" s="13">
        <f>Tabela1[[#This Row],[Jan]]+Tabela1[[#This Row],[Jan Corte]]</f>
        <v>5</v>
      </c>
      <c r="R328" s="13">
        <f>AVERAGE(Tabela1[[#This Row],[NOVEMBRO TOTAL]],Tabela1[[#This Row],[DEZEMBRO TOTAL]],Tabela1[[#This Row],[JANEIRO TOTAL]])</f>
        <v>20</v>
      </c>
      <c r="S328" s="14">
        <f>IFERROR(Tabela1[[#This Row],[MÉDIA]]/Tabela1[[#This Row],[META MARÇO FINAL]],"-")</f>
        <v>0.90909090909090906</v>
      </c>
      <c r="T328" s="15">
        <f>Tabela1[[#This Row],[MÉDIA]]+Tabela1[[#This Row],[MÉDIA]]*10%</f>
        <v>22</v>
      </c>
      <c r="U328" s="16">
        <f>VLOOKUP(Tabela1[[#This Row],[CD_ITEM]],'BD PESO UNITÁRIO'!A:F,6,0)</f>
        <v>1.756</v>
      </c>
      <c r="V328" s="15">
        <f>Tabela1[[#This Row],[META MARÇO FINAL]]*Tabela1[[#This Row],[PESO UNITÁRIO]]</f>
        <v>38.631999999999998</v>
      </c>
    </row>
    <row r="329" spans="1:22" x14ac:dyDescent="0.3">
      <c r="A329" s="7" t="s">
        <v>175</v>
      </c>
      <c r="B329" s="8" t="s">
        <v>176</v>
      </c>
      <c r="C329" s="8" t="s">
        <v>22</v>
      </c>
      <c r="D329" s="9" t="s">
        <v>181</v>
      </c>
      <c r="E329" s="10" t="s">
        <v>182</v>
      </c>
      <c r="F329" s="11"/>
      <c r="G329" s="12" t="s">
        <v>220</v>
      </c>
      <c r="H329" s="12" t="str">
        <f>CONCATENATE(Tabela1[[#This Row],[ZONA]],Tabela1[[#This Row],[CD_ITEM]])</f>
        <v>G00035D00010</v>
      </c>
      <c r="I329" s="13">
        <f>IFERROR(VLOOKUP(Tabela1[[#This Row],[Coluna2]],'Banco de dados ZDA'!A:E,5,0),0)</f>
        <v>2</v>
      </c>
      <c r="J329" s="13">
        <v>0</v>
      </c>
      <c r="K329" s="13">
        <f>Tabela1[[#This Row],[Nov]]+Tabela1[[#This Row],[Nov Corte]]</f>
        <v>2</v>
      </c>
      <c r="L329" s="13">
        <f>IFERROR(VLOOKUP(H329,'Banco de dados ZDA'!A:I,9,0),0)</f>
        <v>0</v>
      </c>
      <c r="M329" s="13">
        <v>0</v>
      </c>
      <c r="N329" s="13">
        <v>50</v>
      </c>
      <c r="O329" s="13">
        <f>IFERROR(VLOOKUP(Tabela1[[#This Row],[Coluna2]],'Banco de dados ZDA'!A:J,10,0),0)</f>
        <v>5</v>
      </c>
      <c r="P329" s="13">
        <v>0</v>
      </c>
      <c r="Q329" s="13">
        <f>Tabela1[[#This Row],[Jan]]+Tabela1[[#This Row],[Jan Corte]]</f>
        <v>5</v>
      </c>
      <c r="R329" s="13">
        <f>AVERAGE(Tabela1[[#This Row],[NOVEMBRO TOTAL]],Tabela1[[#This Row],[DEZEMBRO TOTAL]],Tabela1[[#This Row],[JANEIRO TOTAL]])</f>
        <v>19</v>
      </c>
      <c r="S329" s="14">
        <f>IFERROR(Tabela1[[#This Row],[MÉDIA]]/Tabela1[[#This Row],[META MARÇO FINAL]],"-")</f>
        <v>0.90909090909090917</v>
      </c>
      <c r="T329" s="15">
        <f>Tabela1[[#This Row],[MÉDIA]]+Tabela1[[#This Row],[MÉDIA]]*10%</f>
        <v>20.9</v>
      </c>
      <c r="U329" s="16">
        <f>VLOOKUP(Tabela1[[#This Row],[CD_ITEM]],'BD PESO UNITÁRIO'!A:F,6,0)</f>
        <v>1.756</v>
      </c>
      <c r="V329" s="15">
        <f>Tabela1[[#This Row],[META MARÇO FINAL]]*Tabela1[[#This Row],[PESO UNITÁRIO]]</f>
        <v>36.700399999999995</v>
      </c>
    </row>
    <row r="330" spans="1:22" x14ac:dyDescent="0.3">
      <c r="A330" s="7" t="s">
        <v>175</v>
      </c>
      <c r="B330" s="8" t="s">
        <v>176</v>
      </c>
      <c r="C330" s="8" t="s">
        <v>22</v>
      </c>
      <c r="D330" s="9" t="s">
        <v>183</v>
      </c>
      <c r="E330" s="10" t="s">
        <v>184</v>
      </c>
      <c r="F330" s="11"/>
      <c r="G330" s="12" t="s">
        <v>220</v>
      </c>
      <c r="H330" s="12" t="str">
        <f>CONCATENATE(Tabela1[[#This Row],[ZONA]],Tabela1[[#This Row],[CD_ITEM]])</f>
        <v>G00035D00011</v>
      </c>
      <c r="I330" s="13">
        <f>IFERROR(VLOOKUP(Tabela1[[#This Row],[Coluna2]],'Banco de dados ZDA'!A:E,5,0),0)</f>
        <v>3</v>
      </c>
      <c r="J330" s="13">
        <v>0</v>
      </c>
      <c r="K330" s="13">
        <f>Tabela1[[#This Row],[Nov]]+Tabela1[[#This Row],[Nov Corte]]</f>
        <v>3</v>
      </c>
      <c r="L330" s="13">
        <f>IFERROR(VLOOKUP(H330,'Banco de dados ZDA'!A:I,9,0),0)</f>
        <v>0</v>
      </c>
      <c r="M330" s="13">
        <v>0</v>
      </c>
      <c r="N330" s="13">
        <v>50</v>
      </c>
      <c r="O330" s="13">
        <f>IFERROR(VLOOKUP(Tabela1[[#This Row],[Coluna2]],'Banco de dados ZDA'!A:J,10,0),0)</f>
        <v>5</v>
      </c>
      <c r="P330" s="13">
        <v>0</v>
      </c>
      <c r="Q330" s="13">
        <f>Tabela1[[#This Row],[Jan]]+Tabela1[[#This Row],[Jan Corte]]</f>
        <v>5</v>
      </c>
      <c r="R330" s="13">
        <f>AVERAGE(Tabela1[[#This Row],[NOVEMBRO TOTAL]],Tabela1[[#This Row],[DEZEMBRO TOTAL]],Tabela1[[#This Row],[JANEIRO TOTAL]])</f>
        <v>19.333333333333332</v>
      </c>
      <c r="S330" s="14">
        <f>IFERROR(Tabela1[[#This Row],[MÉDIA]]/Tabela1[[#This Row],[META MARÇO FINAL]],"-")</f>
        <v>0.90909090909090906</v>
      </c>
      <c r="T330" s="15">
        <f>Tabela1[[#This Row],[MÉDIA]]+Tabela1[[#This Row],[MÉDIA]]*10%</f>
        <v>21.266666666666666</v>
      </c>
      <c r="U330" s="16">
        <f>VLOOKUP(Tabela1[[#This Row],[CD_ITEM]],'BD PESO UNITÁRIO'!A:F,6,0)</f>
        <v>1.756</v>
      </c>
      <c r="V330" s="15">
        <f>Tabela1[[#This Row],[META MARÇO FINAL]]*Tabela1[[#This Row],[PESO UNITÁRIO]]</f>
        <v>37.344266666666663</v>
      </c>
    </row>
    <row r="331" spans="1:22" x14ac:dyDescent="0.3">
      <c r="A331" s="7" t="s">
        <v>175</v>
      </c>
      <c r="B331" s="8" t="s">
        <v>176</v>
      </c>
      <c r="C331" s="8" t="s">
        <v>22</v>
      </c>
      <c r="D331" s="9" t="s">
        <v>185</v>
      </c>
      <c r="E331" s="10" t="s">
        <v>186</v>
      </c>
      <c r="F331" s="11"/>
      <c r="G331" s="12" t="s">
        <v>220</v>
      </c>
      <c r="H331" s="12" t="str">
        <f>CONCATENATE(Tabela1[[#This Row],[ZONA]],Tabela1[[#This Row],[CD_ITEM]])</f>
        <v>G00035D00021</v>
      </c>
      <c r="I331" s="13">
        <f>IFERROR(VLOOKUP(Tabela1[[#This Row],[Coluna2]],'Banco de dados ZDA'!A:E,5,0),0)</f>
        <v>1</v>
      </c>
      <c r="J331" s="13">
        <v>0</v>
      </c>
      <c r="K331" s="13">
        <f>Tabela1[[#This Row],[Nov]]+Tabela1[[#This Row],[Nov Corte]]</f>
        <v>1</v>
      </c>
      <c r="L331" s="13">
        <f>IFERROR(VLOOKUP(H331,'Banco de dados ZDA'!A:I,9,0),0)</f>
        <v>0</v>
      </c>
      <c r="M331" s="13">
        <v>0</v>
      </c>
      <c r="N331" s="13">
        <v>50</v>
      </c>
      <c r="O331" s="13">
        <f>IFERROR(VLOOKUP(Tabela1[[#This Row],[Coluna2]],'Banco de dados ZDA'!A:J,10,0),0)</f>
        <v>0</v>
      </c>
      <c r="P331" s="13">
        <v>0</v>
      </c>
      <c r="Q331" s="13">
        <v>29</v>
      </c>
      <c r="R331" s="13">
        <f>AVERAGE(Tabela1[[#This Row],[NOVEMBRO TOTAL]],Tabela1[[#This Row],[DEZEMBRO TOTAL]],Tabela1[[#This Row],[JANEIRO TOTAL]])</f>
        <v>26.666666666666668</v>
      </c>
      <c r="S331" s="14">
        <f>IFERROR(Tabela1[[#This Row],[MÉDIA]]/Tabela1[[#This Row],[META MARÇO FINAL]],"-")</f>
        <v>0.90909090909090906</v>
      </c>
      <c r="T331" s="15">
        <f>Tabela1[[#This Row],[MÉDIA]]+Tabela1[[#This Row],[MÉDIA]]*10%</f>
        <v>29.333333333333336</v>
      </c>
      <c r="U331" s="16">
        <f>VLOOKUP(Tabela1[[#This Row],[CD_ITEM]],'BD PESO UNITÁRIO'!A:F,6,0)</f>
        <v>1.756</v>
      </c>
      <c r="V331" s="15">
        <f>Tabela1[[#This Row],[META MARÇO FINAL]]*Tabela1[[#This Row],[PESO UNITÁRIO]]</f>
        <v>51.509333333333338</v>
      </c>
    </row>
    <row r="332" spans="1:22" x14ac:dyDescent="0.3">
      <c r="A332" s="7" t="s">
        <v>175</v>
      </c>
      <c r="B332" s="8" t="s">
        <v>176</v>
      </c>
      <c r="C332" s="8" t="s">
        <v>22</v>
      </c>
      <c r="D332" s="9" t="s">
        <v>187</v>
      </c>
      <c r="E332" s="10" t="s">
        <v>188</v>
      </c>
      <c r="F332" s="11"/>
      <c r="G332" s="12" t="s">
        <v>220</v>
      </c>
      <c r="H332" s="12" t="str">
        <f>CONCATENATE(Tabela1[[#This Row],[ZONA]],Tabela1[[#This Row],[CD_ITEM]])</f>
        <v>G00035D00022</v>
      </c>
      <c r="I332" s="13">
        <f>IFERROR(VLOOKUP(Tabela1[[#This Row],[Coluna2]],'Banco de dados ZDA'!A:E,5,0),0)</f>
        <v>1</v>
      </c>
      <c r="J332" s="13">
        <v>0</v>
      </c>
      <c r="K332" s="13">
        <f>Tabela1[[#This Row],[Nov]]+Tabela1[[#This Row],[Nov Corte]]</f>
        <v>1</v>
      </c>
      <c r="L332" s="13">
        <f>IFERROR(VLOOKUP(H332,'Banco de dados ZDA'!A:I,9,0),0)</f>
        <v>0</v>
      </c>
      <c r="M332" s="13">
        <v>0</v>
      </c>
      <c r="N332" s="13">
        <v>50</v>
      </c>
      <c r="O332" s="13">
        <f>IFERROR(VLOOKUP(Tabela1[[#This Row],[Coluna2]],'Banco de dados ZDA'!A:J,10,0),0)</f>
        <v>0</v>
      </c>
      <c r="P332" s="13">
        <v>0</v>
      </c>
      <c r="Q332" s="13">
        <v>29</v>
      </c>
      <c r="R332" s="13">
        <f>AVERAGE(Tabela1[[#This Row],[NOVEMBRO TOTAL]],Tabela1[[#This Row],[DEZEMBRO TOTAL]],Tabela1[[#This Row],[JANEIRO TOTAL]])</f>
        <v>26.666666666666668</v>
      </c>
      <c r="S332" s="14">
        <f>IFERROR(Tabela1[[#This Row],[MÉDIA]]/Tabela1[[#This Row],[META MARÇO FINAL]],"-")</f>
        <v>0.90909090909090906</v>
      </c>
      <c r="T332" s="15">
        <f>Tabela1[[#This Row],[MÉDIA]]+Tabela1[[#This Row],[MÉDIA]]*10%</f>
        <v>29.333333333333336</v>
      </c>
      <c r="U332" s="16">
        <f>VLOOKUP(Tabela1[[#This Row],[CD_ITEM]],'BD PESO UNITÁRIO'!A:F,6,0)</f>
        <v>1.756</v>
      </c>
      <c r="V332" s="15">
        <f>Tabela1[[#This Row],[META MARÇO FINAL]]*Tabela1[[#This Row],[PESO UNITÁRIO]]</f>
        <v>51.509333333333338</v>
      </c>
    </row>
    <row r="333" spans="1:22" x14ac:dyDescent="0.3">
      <c r="A333" s="7" t="s">
        <v>175</v>
      </c>
      <c r="B333" s="8" t="s">
        <v>176</v>
      </c>
      <c r="C333" s="8" t="s">
        <v>22</v>
      </c>
      <c r="D333" s="9" t="s">
        <v>189</v>
      </c>
      <c r="E333" s="10" t="s">
        <v>190</v>
      </c>
      <c r="F333" s="11"/>
      <c r="G333" s="12" t="s">
        <v>220</v>
      </c>
      <c r="H333" s="12" t="str">
        <f>CONCATENATE(Tabela1[[#This Row],[ZONA]],Tabela1[[#This Row],[CD_ITEM]])</f>
        <v>G00035D00023</v>
      </c>
      <c r="I333" s="13">
        <v>100</v>
      </c>
      <c r="J333" s="13">
        <v>0</v>
      </c>
      <c r="K333" s="13">
        <f>Tabela1[[#This Row],[Nov]]+Tabela1[[#This Row],[Nov Corte]]</f>
        <v>100</v>
      </c>
      <c r="L333" s="13">
        <f>IFERROR(VLOOKUP(H333,'Banco de dados ZDA'!A:I,9,0),0)</f>
        <v>0</v>
      </c>
      <c r="M333" s="13">
        <v>0</v>
      </c>
      <c r="N333" s="13">
        <v>200</v>
      </c>
      <c r="O333" s="13">
        <f>IFERROR(VLOOKUP(Tabela1[[#This Row],[Coluna2]],'Banco de dados ZDA'!A:J,10,0),0)</f>
        <v>0</v>
      </c>
      <c r="P333" s="13">
        <v>0</v>
      </c>
      <c r="Q333" s="13">
        <v>150</v>
      </c>
      <c r="R333" s="13">
        <f>AVERAGE(Tabela1[[#This Row],[NOVEMBRO TOTAL]],Tabela1[[#This Row],[DEZEMBRO TOTAL]],Tabela1[[#This Row],[JANEIRO TOTAL]])</f>
        <v>150</v>
      </c>
      <c r="S333" s="14">
        <f>IFERROR(Tabela1[[#This Row],[MÉDIA]]/Tabela1[[#This Row],[META MARÇO FINAL]],"-")</f>
        <v>0.90909090909090906</v>
      </c>
      <c r="T333" s="15">
        <f>Tabela1[[#This Row],[MÉDIA]]+Tabela1[[#This Row],[MÉDIA]]*10%</f>
        <v>165</v>
      </c>
      <c r="U333" s="16">
        <f>VLOOKUP(Tabela1[[#This Row],[CD_ITEM]],'BD PESO UNITÁRIO'!A:F,6,0)</f>
        <v>1.756</v>
      </c>
      <c r="V333" s="15">
        <f>Tabela1[[#This Row],[META MARÇO FINAL]]*Tabela1[[#This Row],[PESO UNITÁRIO]]</f>
        <v>289.74</v>
      </c>
    </row>
    <row r="334" spans="1:22" x14ac:dyDescent="0.3">
      <c r="A334" s="7" t="s">
        <v>175</v>
      </c>
      <c r="B334" s="8" t="s">
        <v>176</v>
      </c>
      <c r="C334" s="8" t="s">
        <v>22</v>
      </c>
      <c r="D334" s="9" t="s">
        <v>191</v>
      </c>
      <c r="E334" s="10" t="s">
        <v>192</v>
      </c>
      <c r="F334" s="11"/>
      <c r="G334" s="12" t="s">
        <v>220</v>
      </c>
      <c r="H334" s="12" t="str">
        <f>CONCATENATE(Tabela1[[#This Row],[ZONA]],Tabela1[[#This Row],[CD_ITEM]])</f>
        <v>G00035D00024</v>
      </c>
      <c r="I334" s="13">
        <f>IFERROR(VLOOKUP(Tabela1[[#This Row],[Coluna2]],'Banco de dados ZDA'!A:E,5,0),0)</f>
        <v>1</v>
      </c>
      <c r="J334" s="13">
        <v>0</v>
      </c>
      <c r="K334" s="13">
        <f>Tabela1[[#This Row],[Nov]]+Tabela1[[#This Row],[Nov Corte]]</f>
        <v>1</v>
      </c>
      <c r="L334" s="13">
        <f>IFERROR(VLOOKUP(H334,'Banco de dados ZDA'!A:I,9,0),0)</f>
        <v>0</v>
      </c>
      <c r="M334" s="13">
        <v>0</v>
      </c>
      <c r="N334" s="13">
        <v>50</v>
      </c>
      <c r="O334" s="13">
        <f>IFERROR(VLOOKUP(Tabela1[[#This Row],[Coluna2]],'Banco de dados ZDA'!A:J,10,0),0)</f>
        <v>0</v>
      </c>
      <c r="P334" s="13">
        <v>0</v>
      </c>
      <c r="Q334" s="13">
        <v>29</v>
      </c>
      <c r="R334" s="13">
        <f>AVERAGE(Tabela1[[#This Row],[NOVEMBRO TOTAL]],Tabela1[[#This Row],[DEZEMBRO TOTAL]],Tabela1[[#This Row],[JANEIRO TOTAL]])</f>
        <v>26.666666666666668</v>
      </c>
      <c r="S334" s="14">
        <f>IFERROR(Tabela1[[#This Row],[MÉDIA]]/Tabela1[[#This Row],[META MARÇO FINAL]],"-")</f>
        <v>0.90909090909090906</v>
      </c>
      <c r="T334" s="15">
        <f>Tabela1[[#This Row],[MÉDIA]]+Tabela1[[#This Row],[MÉDIA]]*10%</f>
        <v>29.333333333333336</v>
      </c>
      <c r="U334" s="16">
        <f>VLOOKUP(Tabela1[[#This Row],[CD_ITEM]],'BD PESO UNITÁRIO'!A:F,6,0)</f>
        <v>1.756</v>
      </c>
      <c r="V334" s="15">
        <f>Tabela1[[#This Row],[META MARÇO FINAL]]*Tabela1[[#This Row],[PESO UNITÁRIO]]</f>
        <v>51.509333333333338</v>
      </c>
    </row>
    <row r="335" spans="1:22" x14ac:dyDescent="0.3">
      <c r="A335" s="7" t="s">
        <v>193</v>
      </c>
      <c r="B335" s="8" t="s">
        <v>176</v>
      </c>
      <c r="C335" s="8" t="s">
        <v>22</v>
      </c>
      <c r="D335" s="9" t="s">
        <v>194</v>
      </c>
      <c r="E335" s="10" t="s">
        <v>195</v>
      </c>
      <c r="F335" s="11"/>
      <c r="G335" s="12" t="s">
        <v>220</v>
      </c>
      <c r="H335" s="12" t="str">
        <f>CONCATENATE(Tabela1[[#This Row],[ZONA]],Tabela1[[#This Row],[CD_ITEM]])</f>
        <v>G00035D00025</v>
      </c>
      <c r="I335" s="13">
        <f>IFERROR(VLOOKUP(Tabela1[[#This Row],[Coluna2]],'Banco de dados ZDA'!A:E,5,0),0)</f>
        <v>1</v>
      </c>
      <c r="J335" s="13">
        <v>0</v>
      </c>
      <c r="K335" s="13">
        <f>Tabela1[[#This Row],[Nov]]+Tabela1[[#This Row],[Nov Corte]]</f>
        <v>1</v>
      </c>
      <c r="L335" s="13">
        <f>IFERROR(VLOOKUP(H335,'Banco de dados ZDA'!A:I,9,0),0)</f>
        <v>2</v>
      </c>
      <c r="M335" s="13">
        <v>0</v>
      </c>
      <c r="N335" s="13">
        <f>Tabela1[[#This Row],[Dez]]+Tabela1[[#This Row],[Dez Corte]]</f>
        <v>2</v>
      </c>
      <c r="O335" s="13">
        <f>IFERROR(VLOOKUP(Tabela1[[#This Row],[Coluna2]],'Banco de dados ZDA'!A:J,10,0),0)</f>
        <v>2</v>
      </c>
      <c r="P335" s="13">
        <v>0</v>
      </c>
      <c r="Q335" s="13">
        <f>Tabela1[[#This Row],[Jan]]+Tabela1[[#This Row],[Jan Corte]]</f>
        <v>2</v>
      </c>
      <c r="R335" s="13">
        <f>AVERAGE(Tabela1[[#This Row],[NOVEMBRO TOTAL]],Tabela1[[#This Row],[DEZEMBRO TOTAL]],Tabela1[[#This Row],[JANEIRO TOTAL]])</f>
        <v>1.6666666666666667</v>
      </c>
      <c r="S335" s="19">
        <f>IFERROR(Tabela1[[#This Row],[MÉDIA]]/Tabela1[[#This Row],[META MARÇO FINAL]],"-")</f>
        <v>0.90909090909090906</v>
      </c>
      <c r="T335" s="15">
        <f>Tabela1[[#This Row],[MÉDIA]]+Tabela1[[#This Row],[MÉDIA]]*10%</f>
        <v>1.8333333333333335</v>
      </c>
      <c r="U335" s="16">
        <f>VLOOKUP(Tabela1[[#This Row],[CD_ITEM]],'BD PESO UNITÁRIO'!A:F,6,0)</f>
        <v>2.3250000000000002</v>
      </c>
      <c r="V335" s="15">
        <f>Tabela1[[#This Row],[META MARÇO FINAL]]*Tabela1[[#This Row],[PESO UNITÁRIO]]</f>
        <v>4.2625000000000011</v>
      </c>
    </row>
    <row r="336" spans="1:22" x14ac:dyDescent="0.3">
      <c r="A336" s="7" t="s">
        <v>193</v>
      </c>
      <c r="B336" s="8" t="s">
        <v>176</v>
      </c>
      <c r="C336" s="8" t="s">
        <v>22</v>
      </c>
      <c r="D336" s="9" t="s">
        <v>196</v>
      </c>
      <c r="E336" s="10" t="s">
        <v>197</v>
      </c>
      <c r="F336" s="11"/>
      <c r="G336" s="12" t="s">
        <v>220</v>
      </c>
      <c r="H336" s="12" t="str">
        <f>CONCATENATE(Tabela1[[#This Row],[ZONA]],Tabela1[[#This Row],[CD_ITEM]])</f>
        <v>G00035D00026</v>
      </c>
      <c r="I336" s="13">
        <f>IFERROR(VLOOKUP(Tabela1[[#This Row],[Coluna2]],'Banco de dados ZDA'!A:E,5,0),0)</f>
        <v>12</v>
      </c>
      <c r="J336" s="13">
        <v>0</v>
      </c>
      <c r="K336" s="13">
        <f>Tabela1[[#This Row],[Nov]]+Tabela1[[#This Row],[Nov Corte]]</f>
        <v>12</v>
      </c>
      <c r="L336" s="13">
        <f>IFERROR(VLOOKUP(H336,'Banco de dados ZDA'!A:I,9,0),0)</f>
        <v>0</v>
      </c>
      <c r="M336" s="13">
        <v>0</v>
      </c>
      <c r="N336" s="13">
        <v>50</v>
      </c>
      <c r="O336" s="13">
        <f>IFERROR(VLOOKUP(Tabela1[[#This Row],[Coluna2]],'Banco de dados ZDA'!A:J,10,0),0)</f>
        <v>24</v>
      </c>
      <c r="P336" s="13">
        <v>0</v>
      </c>
      <c r="Q336" s="13">
        <f>Tabela1[[#This Row],[Jan]]+Tabela1[[#This Row],[Jan Corte]]</f>
        <v>24</v>
      </c>
      <c r="R336" s="13">
        <f>AVERAGE(Tabela1[[#This Row],[NOVEMBRO TOTAL]],Tabela1[[#This Row],[DEZEMBRO TOTAL]],Tabela1[[#This Row],[JANEIRO TOTAL]])</f>
        <v>28.666666666666668</v>
      </c>
      <c r="S336" s="19">
        <f>IFERROR(Tabela1[[#This Row],[MÉDIA]]/Tabela1[[#This Row],[META MARÇO FINAL]],"-")</f>
        <v>0.90909090909090906</v>
      </c>
      <c r="T336" s="15">
        <f>Tabela1[[#This Row],[MÉDIA]]+Tabela1[[#This Row],[MÉDIA]]*10%</f>
        <v>31.533333333333335</v>
      </c>
      <c r="U336" s="16">
        <f>VLOOKUP(Tabela1[[#This Row],[CD_ITEM]],'BD PESO UNITÁRIO'!A:F,6,0)</f>
        <v>4.29</v>
      </c>
      <c r="V336" s="15">
        <f>Tabela1[[#This Row],[META MARÇO FINAL]]*Tabela1[[#This Row],[PESO UNITÁRIO]]</f>
        <v>135.27800000000002</v>
      </c>
    </row>
    <row r="337" spans="1:22" x14ac:dyDescent="0.3">
      <c r="A337" s="7" t="s">
        <v>198</v>
      </c>
      <c r="B337" s="8" t="s">
        <v>176</v>
      </c>
      <c r="C337" s="8" t="s">
        <v>22</v>
      </c>
      <c r="D337" s="9" t="s">
        <v>199</v>
      </c>
      <c r="E337" s="10" t="s">
        <v>200</v>
      </c>
      <c r="F337" s="11"/>
      <c r="G337" s="12" t="s">
        <v>220</v>
      </c>
      <c r="H337" s="12" t="str">
        <f>CONCATENATE(Tabela1[[#This Row],[ZONA]],Tabela1[[#This Row],[CD_ITEM]])</f>
        <v>G00035D00132</v>
      </c>
      <c r="I337" s="13">
        <f>IFERROR(VLOOKUP(Tabela1[[#This Row],[Coluna2]],'Banco de dados ZDA'!A:E,5,0),0)</f>
        <v>13</v>
      </c>
      <c r="J337" s="13">
        <v>0</v>
      </c>
      <c r="K337" s="13">
        <f>Tabela1[[#This Row],[Nov]]+Tabela1[[#This Row],[Nov Corte]]</f>
        <v>13</v>
      </c>
      <c r="L337" s="13">
        <f>IFERROR(VLOOKUP(H337,'Banco de dados ZDA'!A:I,9,0),0)</f>
        <v>18</v>
      </c>
      <c r="M337" s="13">
        <v>0</v>
      </c>
      <c r="N337" s="13">
        <f>Tabela1[[#This Row],[Dez]]+Tabela1[[#This Row],[Dez Corte]]</f>
        <v>18</v>
      </c>
      <c r="O337" s="13">
        <f>IFERROR(VLOOKUP(Tabela1[[#This Row],[Coluna2]],'Banco de dados ZDA'!A:J,10,0),0)</f>
        <v>27</v>
      </c>
      <c r="P337" s="13">
        <v>0</v>
      </c>
      <c r="Q337" s="13">
        <f>Tabela1[[#This Row],[Jan]]+Tabela1[[#This Row],[Jan Corte]]</f>
        <v>27</v>
      </c>
      <c r="R337" s="13">
        <f>AVERAGE(Tabela1[[#This Row],[NOVEMBRO TOTAL]],Tabela1[[#This Row],[DEZEMBRO TOTAL]],Tabela1[[#This Row],[JANEIRO TOTAL]])</f>
        <v>19.333333333333332</v>
      </c>
      <c r="S337" s="20">
        <f>IFERROR(Tabela1[[#This Row],[MÉDIA]]/Tabela1[[#This Row],[META MARÇO FINAL]],"-")</f>
        <v>0.90909090909090906</v>
      </c>
      <c r="T337" s="15">
        <f>Tabela1[[#This Row],[MÉDIA]]+Tabela1[[#This Row],[MÉDIA]]*10%</f>
        <v>21.266666666666666</v>
      </c>
      <c r="U337" s="16">
        <f>VLOOKUP(Tabela1[[#This Row],[CD_ITEM]],'BD PESO UNITÁRIO'!A:F,6,0)</f>
        <v>5.19</v>
      </c>
      <c r="V337" s="15">
        <f>Tabela1[[#This Row],[META MARÇO FINAL]]*Tabela1[[#This Row],[PESO UNITÁRIO]]</f>
        <v>110.37400000000001</v>
      </c>
    </row>
    <row r="338" spans="1:22" x14ac:dyDescent="0.3">
      <c r="A338" s="7" t="s">
        <v>198</v>
      </c>
      <c r="B338" s="8" t="s">
        <v>176</v>
      </c>
      <c r="C338" s="8" t="s">
        <v>22</v>
      </c>
      <c r="D338" s="9" t="s">
        <v>201</v>
      </c>
      <c r="E338" s="10" t="s">
        <v>202</v>
      </c>
      <c r="F338" s="11"/>
      <c r="G338" s="12" t="s">
        <v>220</v>
      </c>
      <c r="H338" s="12" t="str">
        <f>CONCATENATE(Tabela1[[#This Row],[ZONA]],Tabela1[[#This Row],[CD_ITEM]])</f>
        <v>G00035D00134</v>
      </c>
      <c r="I338" s="13">
        <f>IFERROR(VLOOKUP(Tabela1[[#This Row],[Coluna2]],'Banco de dados ZDA'!A:E,5,0),0)</f>
        <v>7</v>
      </c>
      <c r="J338" s="13">
        <v>0</v>
      </c>
      <c r="K338" s="13">
        <f>Tabela1[[#This Row],[Nov]]+Tabela1[[#This Row],[Nov Corte]]</f>
        <v>7</v>
      </c>
      <c r="L338" s="13">
        <f>IFERROR(VLOOKUP(H338,'Banco de dados ZDA'!A:I,9,0),0)</f>
        <v>1</v>
      </c>
      <c r="M338" s="13">
        <v>0</v>
      </c>
      <c r="N338" s="13">
        <f>Tabela1[[#This Row],[Dez]]+Tabela1[[#This Row],[Dez Corte]]</f>
        <v>1</v>
      </c>
      <c r="O338" s="13">
        <f>IFERROR(VLOOKUP(Tabela1[[#This Row],[Coluna2]],'Banco de dados ZDA'!A:J,10,0),0)</f>
        <v>3</v>
      </c>
      <c r="P338" s="13">
        <v>0</v>
      </c>
      <c r="Q338" s="13">
        <f>Tabela1[[#This Row],[Jan]]+Tabela1[[#This Row],[Jan Corte]]</f>
        <v>3</v>
      </c>
      <c r="R338" s="13">
        <f>AVERAGE(Tabela1[[#This Row],[NOVEMBRO TOTAL]],Tabela1[[#This Row],[DEZEMBRO TOTAL]],Tabela1[[#This Row],[JANEIRO TOTAL]])</f>
        <v>3.6666666666666665</v>
      </c>
      <c r="S338" s="20">
        <f>IFERROR(Tabela1[[#This Row],[MÉDIA]]/Tabela1[[#This Row],[META MARÇO FINAL]],"-")</f>
        <v>0.90909090909090906</v>
      </c>
      <c r="T338" s="15">
        <f>Tabela1[[#This Row],[MÉDIA]]+Tabela1[[#This Row],[MÉDIA]]*10%</f>
        <v>4.0333333333333332</v>
      </c>
      <c r="U338" s="16">
        <f>VLOOKUP(Tabela1[[#This Row],[CD_ITEM]],'BD PESO UNITÁRIO'!A:F,6,0)</f>
        <v>5.19</v>
      </c>
      <c r="V338" s="15">
        <f>Tabela1[[#This Row],[META MARÇO FINAL]]*Tabela1[[#This Row],[PESO UNITÁRIO]]</f>
        <v>20.933</v>
      </c>
    </row>
    <row r="339" spans="1:22" x14ac:dyDescent="0.3">
      <c r="A339" s="7" t="s">
        <v>198</v>
      </c>
      <c r="B339" s="8" t="s">
        <v>176</v>
      </c>
      <c r="C339" s="8" t="s">
        <v>22</v>
      </c>
      <c r="D339" s="9" t="s">
        <v>203</v>
      </c>
      <c r="E339" s="10" t="s">
        <v>204</v>
      </c>
      <c r="F339" s="11"/>
      <c r="G339" s="12" t="s">
        <v>220</v>
      </c>
      <c r="H339" s="12" t="str">
        <f>CONCATENATE(Tabela1[[#This Row],[ZONA]],Tabela1[[#This Row],[CD_ITEM]])</f>
        <v>G00035D00136</v>
      </c>
      <c r="I339" s="13">
        <v>100</v>
      </c>
      <c r="J339" s="13">
        <v>0</v>
      </c>
      <c r="K339" s="13">
        <f>Tabela1[[#This Row],[Nov]]+Tabela1[[#This Row],[Nov Corte]]</f>
        <v>100</v>
      </c>
      <c r="L339" s="13">
        <f>IFERROR(VLOOKUP(H339,'Banco de dados ZDA'!A:I,9,0),0)</f>
        <v>0</v>
      </c>
      <c r="M339" s="13">
        <v>0</v>
      </c>
      <c r="N339" s="13">
        <v>200</v>
      </c>
      <c r="O339" s="13">
        <f>IFERROR(VLOOKUP(Tabela1[[#This Row],[Coluna2]],'Banco de dados ZDA'!A:J,10,0),0)</f>
        <v>2</v>
      </c>
      <c r="P339" s="13">
        <v>0</v>
      </c>
      <c r="Q339" s="13">
        <v>150</v>
      </c>
      <c r="R339" s="13">
        <f>AVERAGE(Tabela1[[#This Row],[NOVEMBRO TOTAL]],Tabela1[[#This Row],[DEZEMBRO TOTAL]],Tabela1[[#This Row],[JANEIRO TOTAL]])</f>
        <v>150</v>
      </c>
      <c r="S339" s="20">
        <f>IFERROR(Tabela1[[#This Row],[MÉDIA]]/Tabela1[[#This Row],[META MARÇO FINAL]],"-")</f>
        <v>0.90909090909090906</v>
      </c>
      <c r="T339" s="15">
        <f>Tabela1[[#This Row],[MÉDIA]]+Tabela1[[#This Row],[MÉDIA]]*10%</f>
        <v>165</v>
      </c>
      <c r="U339" s="16">
        <f>VLOOKUP(Tabela1[[#This Row],[CD_ITEM]],'BD PESO UNITÁRIO'!A:F,6,0)</f>
        <v>5.19</v>
      </c>
      <c r="V339" s="15">
        <f>Tabela1[[#This Row],[META MARÇO FINAL]]*Tabela1[[#This Row],[PESO UNITÁRIO]]</f>
        <v>856.35</v>
      </c>
    </row>
    <row r="340" spans="1:22" x14ac:dyDescent="0.3">
      <c r="A340" s="7" t="s">
        <v>205</v>
      </c>
      <c r="B340" s="8" t="s">
        <v>32</v>
      </c>
      <c r="C340" s="8" t="s">
        <v>96</v>
      </c>
      <c r="D340" s="9" t="s">
        <v>206</v>
      </c>
      <c r="E340" s="10" t="s">
        <v>207</v>
      </c>
      <c r="F340" s="11"/>
      <c r="G340" s="12" t="s">
        <v>220</v>
      </c>
      <c r="H340" s="12" t="str">
        <f>CONCATENATE(Tabela1[[#This Row],[ZONA]],Tabela1[[#This Row],[CD_ITEM]])</f>
        <v>G00035021649</v>
      </c>
      <c r="I340" s="13">
        <v>100</v>
      </c>
      <c r="J340" s="13">
        <v>0</v>
      </c>
      <c r="K340" s="13">
        <f>Tabela1[[#This Row],[Nov]]+Tabela1[[#This Row],[Nov Corte]]</f>
        <v>100</v>
      </c>
      <c r="L340" s="13">
        <f>IFERROR(VLOOKUP(H340,'Banco de dados ZDA'!A:I,9,0),0)</f>
        <v>0</v>
      </c>
      <c r="M340" s="13">
        <v>0</v>
      </c>
      <c r="N340" s="13">
        <v>200</v>
      </c>
      <c r="O340" s="13">
        <f>IFERROR(VLOOKUP(Tabela1[[#This Row],[Coluna2]],'Banco de dados ZDA'!A:J,10,0),0)</f>
        <v>0</v>
      </c>
      <c r="P340" s="13">
        <v>0</v>
      </c>
      <c r="Q340" s="13">
        <v>150</v>
      </c>
      <c r="R340" s="13">
        <f>AVERAGE(Tabela1[[#This Row],[NOVEMBRO TOTAL]],Tabela1[[#This Row],[DEZEMBRO TOTAL]],Tabela1[[#This Row],[JANEIRO TOTAL]])</f>
        <v>150</v>
      </c>
      <c r="S340" s="20">
        <f>IFERROR(Tabela1[[#This Row],[MÉDIA]]/Tabela1[[#This Row],[META MARÇO FINAL]],"-")</f>
        <v>0.90909090909090906</v>
      </c>
      <c r="T340" s="15">
        <f>Tabela1[[#This Row],[MÉDIA]]+Tabela1[[#This Row],[MÉDIA]]*10%</f>
        <v>165</v>
      </c>
      <c r="U340" s="16">
        <f>VLOOKUP(Tabela1[[#This Row],[CD_ITEM]],'BD PESO UNITÁRIO'!A:F,6,0)</f>
        <v>10.680999999999999</v>
      </c>
      <c r="V340" s="15">
        <f>Tabela1[[#This Row],[META MARÇO FINAL]]*Tabela1[[#This Row],[PESO UNITÁRIO]]</f>
        <v>1762.3649999999998</v>
      </c>
    </row>
    <row r="341" spans="1:22" x14ac:dyDescent="0.3">
      <c r="A341" s="7" t="s">
        <v>205</v>
      </c>
      <c r="B341" s="8" t="s">
        <v>32</v>
      </c>
      <c r="C341" s="8" t="s">
        <v>96</v>
      </c>
      <c r="D341" s="9" t="s">
        <v>208</v>
      </c>
      <c r="E341" s="10" t="s">
        <v>209</v>
      </c>
      <c r="F341" s="11"/>
      <c r="G341" s="12" t="s">
        <v>220</v>
      </c>
      <c r="H341" s="12" t="str">
        <f>CONCATENATE(Tabela1[[#This Row],[ZONA]],Tabela1[[#This Row],[CD_ITEM]])</f>
        <v>G00035021651</v>
      </c>
      <c r="I341" s="13">
        <v>100</v>
      </c>
      <c r="J341" s="13">
        <v>0</v>
      </c>
      <c r="K341" s="13">
        <f>Tabela1[[#This Row],[Nov]]+Tabela1[[#This Row],[Nov Corte]]</f>
        <v>100</v>
      </c>
      <c r="L341" s="13">
        <f>IFERROR(VLOOKUP(H341,'Banco de dados ZDA'!A:I,9,0),0)</f>
        <v>0</v>
      </c>
      <c r="M341" s="13">
        <v>0</v>
      </c>
      <c r="N341" s="13">
        <v>200</v>
      </c>
      <c r="O341" s="13">
        <f>IFERROR(VLOOKUP(Tabela1[[#This Row],[Coluna2]],'Banco de dados ZDA'!A:J,10,0),0)</f>
        <v>0</v>
      </c>
      <c r="P341" s="13">
        <v>0</v>
      </c>
      <c r="Q341" s="13">
        <v>150</v>
      </c>
      <c r="R341" s="13">
        <f>AVERAGE(Tabela1[[#This Row],[NOVEMBRO TOTAL]],Tabela1[[#This Row],[DEZEMBRO TOTAL]],Tabela1[[#This Row],[JANEIRO TOTAL]])</f>
        <v>150</v>
      </c>
      <c r="S341" s="20">
        <f>IFERROR(Tabela1[[#This Row],[MÉDIA]]/Tabela1[[#This Row],[META MARÇO FINAL]],"-")</f>
        <v>0.90909090909090906</v>
      </c>
      <c r="T341" s="15">
        <f>Tabela1[[#This Row],[MÉDIA]]+Tabela1[[#This Row],[MÉDIA]]*10%</f>
        <v>165</v>
      </c>
      <c r="U341" s="16">
        <f>VLOOKUP(Tabela1[[#This Row],[CD_ITEM]],'BD PESO UNITÁRIO'!A:F,6,0)</f>
        <v>10.680999999999999</v>
      </c>
      <c r="V341" s="15">
        <f>Tabela1[[#This Row],[META MARÇO FINAL]]*Tabela1[[#This Row],[PESO UNITÁRIO]]</f>
        <v>1762.3649999999998</v>
      </c>
    </row>
    <row r="342" spans="1:22" x14ac:dyDescent="0.3">
      <c r="A342" s="7" t="s">
        <v>205</v>
      </c>
      <c r="B342" s="8" t="s">
        <v>32</v>
      </c>
      <c r="C342" s="8" t="s">
        <v>96</v>
      </c>
      <c r="D342" s="9" t="s">
        <v>210</v>
      </c>
      <c r="E342" s="10" t="s">
        <v>211</v>
      </c>
      <c r="F342" s="11"/>
      <c r="G342" s="12" t="s">
        <v>220</v>
      </c>
      <c r="H342" s="12" t="str">
        <f>CONCATENATE(Tabela1[[#This Row],[ZONA]],Tabela1[[#This Row],[CD_ITEM]])</f>
        <v>G00035021652</v>
      </c>
      <c r="I342" s="13">
        <v>100</v>
      </c>
      <c r="J342" s="13">
        <v>0</v>
      </c>
      <c r="K342" s="13">
        <f>Tabela1[[#This Row],[Nov]]+Tabela1[[#This Row],[Nov Corte]]</f>
        <v>100</v>
      </c>
      <c r="L342" s="13">
        <f>IFERROR(VLOOKUP(H342,'Banco de dados ZDA'!A:I,9,0),0)</f>
        <v>0</v>
      </c>
      <c r="M342" s="13">
        <v>0</v>
      </c>
      <c r="N342" s="13">
        <v>200</v>
      </c>
      <c r="O342" s="13">
        <f>IFERROR(VLOOKUP(Tabela1[[#This Row],[Coluna2]],'Banco de dados ZDA'!A:J,10,0),0)</f>
        <v>0</v>
      </c>
      <c r="P342" s="13">
        <v>0</v>
      </c>
      <c r="Q342" s="13">
        <v>150</v>
      </c>
      <c r="R342" s="13">
        <f>AVERAGE(Tabela1[[#This Row],[NOVEMBRO TOTAL]],Tabela1[[#This Row],[DEZEMBRO TOTAL]],Tabela1[[#This Row],[JANEIRO TOTAL]])</f>
        <v>150</v>
      </c>
      <c r="S342" s="20">
        <f>IFERROR(Tabela1[[#This Row],[MÉDIA]]/Tabela1[[#This Row],[META MARÇO FINAL]],"-")</f>
        <v>0.90909090909090906</v>
      </c>
      <c r="T342" s="15">
        <f>Tabela1[[#This Row],[MÉDIA]]+Tabela1[[#This Row],[MÉDIA]]*10%</f>
        <v>165</v>
      </c>
      <c r="U342" s="16">
        <f>VLOOKUP(Tabela1[[#This Row],[CD_ITEM]],'BD PESO UNITÁRIO'!A:F,6,0)</f>
        <v>10.680999999999999</v>
      </c>
      <c r="V342" s="15">
        <f>Tabela1[[#This Row],[META MARÇO FINAL]]*Tabela1[[#This Row],[PESO UNITÁRIO]]</f>
        <v>1762.3649999999998</v>
      </c>
    </row>
    <row r="343" spans="1:22" x14ac:dyDescent="0.3">
      <c r="A343" s="7" t="s">
        <v>205</v>
      </c>
      <c r="B343" s="8" t="s">
        <v>32</v>
      </c>
      <c r="C343" s="8" t="s">
        <v>96</v>
      </c>
      <c r="D343" s="9" t="s">
        <v>212</v>
      </c>
      <c r="E343" s="10" t="s">
        <v>213</v>
      </c>
      <c r="F343" s="11"/>
      <c r="G343" s="12" t="s">
        <v>220</v>
      </c>
      <c r="H343" s="12" t="str">
        <f>CONCATENATE(Tabela1[[#This Row],[ZONA]],Tabela1[[#This Row],[CD_ITEM]])</f>
        <v>G00035021650</v>
      </c>
      <c r="I343" s="13">
        <v>100</v>
      </c>
      <c r="J343" s="13">
        <v>0</v>
      </c>
      <c r="K343" s="13">
        <f>Tabela1[[#This Row],[Nov]]+Tabela1[[#This Row],[Nov Corte]]</f>
        <v>100</v>
      </c>
      <c r="L343" s="13">
        <f>IFERROR(VLOOKUP(H343,'Banco de dados ZDA'!A:I,9,0),0)</f>
        <v>0</v>
      </c>
      <c r="M343" s="13">
        <v>0</v>
      </c>
      <c r="N343" s="13">
        <v>200</v>
      </c>
      <c r="O343" s="13">
        <f>IFERROR(VLOOKUP(Tabela1[[#This Row],[Coluna2]],'Banco de dados ZDA'!A:J,10,0),0)</f>
        <v>0</v>
      </c>
      <c r="P343" s="13">
        <v>0</v>
      </c>
      <c r="Q343" s="13">
        <v>150</v>
      </c>
      <c r="R343" s="13">
        <f>AVERAGE(Tabela1[[#This Row],[NOVEMBRO TOTAL]],Tabela1[[#This Row],[DEZEMBRO TOTAL]],Tabela1[[#This Row],[JANEIRO TOTAL]])</f>
        <v>150</v>
      </c>
      <c r="S343" s="20">
        <f>IFERROR(Tabela1[[#This Row],[MÉDIA]]/Tabela1[[#This Row],[META MARÇO FINAL]],"-")</f>
        <v>0.90909090909090906</v>
      </c>
      <c r="T343" s="15">
        <f>Tabela1[[#This Row],[MÉDIA]]+Tabela1[[#This Row],[MÉDIA]]*10%</f>
        <v>165</v>
      </c>
      <c r="U343" s="16">
        <f>VLOOKUP(Tabela1[[#This Row],[CD_ITEM]],'BD PESO UNITÁRIO'!A:F,6,0)</f>
        <v>10.680999999999999</v>
      </c>
      <c r="V343" s="15">
        <f>Tabela1[[#This Row],[META MARÇO FINAL]]*Tabela1[[#This Row],[PESO UNITÁRIO]]</f>
        <v>1762.3649999999998</v>
      </c>
    </row>
    <row r="344" spans="1:22" x14ac:dyDescent="0.3">
      <c r="A344" s="7" t="s">
        <v>38</v>
      </c>
      <c r="B344" s="8" t="s">
        <v>21</v>
      </c>
      <c r="C344" s="8" t="s">
        <v>167</v>
      </c>
      <c r="D344" s="9" t="s">
        <v>214</v>
      </c>
      <c r="E344" s="10" t="s">
        <v>215</v>
      </c>
      <c r="F344" s="11"/>
      <c r="G344" s="12" t="s">
        <v>220</v>
      </c>
      <c r="H344" s="12" t="str">
        <f>CONCATENATE(Tabela1[[#This Row],[ZONA]],Tabela1[[#This Row],[CD_ITEM]])</f>
        <v>G00035021694</v>
      </c>
      <c r="I344" s="13">
        <v>100</v>
      </c>
      <c r="J344" s="13">
        <v>0</v>
      </c>
      <c r="K344" s="13">
        <f>Tabela1[[#This Row],[Nov]]+Tabela1[[#This Row],[Nov Corte]]</f>
        <v>100</v>
      </c>
      <c r="L344" s="13">
        <f>IFERROR(VLOOKUP(H344,'Banco de dados ZDA'!A:I,9,0),0)</f>
        <v>0</v>
      </c>
      <c r="M344" s="13">
        <v>0</v>
      </c>
      <c r="N344" s="13">
        <v>200</v>
      </c>
      <c r="O344" s="13">
        <f>IFERROR(VLOOKUP(Tabela1[[#This Row],[Coluna2]],'Banco de dados ZDA'!A:J,10,0),0)</f>
        <v>0</v>
      </c>
      <c r="P344" s="13">
        <v>0</v>
      </c>
      <c r="Q344" s="13">
        <v>150</v>
      </c>
      <c r="R344" s="13">
        <f>AVERAGE(Tabela1[[#This Row],[NOVEMBRO TOTAL]],Tabela1[[#This Row],[DEZEMBRO TOTAL]],Tabela1[[#This Row],[JANEIRO TOTAL]])</f>
        <v>150</v>
      </c>
      <c r="S344" s="20">
        <f>IFERROR(Tabela1[[#This Row],[MÉDIA]]/Tabela1[[#This Row],[META MARÇO FINAL]],"-")</f>
        <v>0.90909090909090906</v>
      </c>
      <c r="T344" s="15">
        <f>Tabela1[[#This Row],[MÉDIA]]+Tabela1[[#This Row],[MÉDIA]]*10%</f>
        <v>165</v>
      </c>
      <c r="U344" s="16">
        <f>VLOOKUP(Tabela1[[#This Row],[CD_ITEM]],'BD PESO UNITÁRIO'!A:F,6,0)</f>
        <v>4.5570000000000004</v>
      </c>
      <c r="V344" s="15">
        <f>Tabela1[[#This Row],[META MARÇO FINAL]]*Tabela1[[#This Row],[PESO UNITÁRIO]]</f>
        <v>751.90500000000009</v>
      </c>
    </row>
    <row r="345" spans="1:22" x14ac:dyDescent="0.3">
      <c r="A345" s="7" t="s">
        <v>26</v>
      </c>
      <c r="B345" s="8" t="s">
        <v>21</v>
      </c>
      <c r="C345" s="8" t="s">
        <v>167</v>
      </c>
      <c r="D345" s="9" t="s">
        <v>216</v>
      </c>
      <c r="E345" s="10" t="s">
        <v>217</v>
      </c>
      <c r="F345" s="11"/>
      <c r="G345" s="12" t="s">
        <v>220</v>
      </c>
      <c r="H345" s="12" t="str">
        <f>CONCATENATE(Tabela1[[#This Row],[ZONA]],Tabela1[[#This Row],[CD_ITEM]])</f>
        <v>G00035021681</v>
      </c>
      <c r="I345" s="13">
        <v>100</v>
      </c>
      <c r="J345" s="13">
        <v>0</v>
      </c>
      <c r="K345" s="13">
        <f>Tabela1[[#This Row],[Nov]]+Tabela1[[#This Row],[Nov Corte]]</f>
        <v>100</v>
      </c>
      <c r="L345" s="13">
        <f>IFERROR(VLOOKUP(H345,'Banco de dados ZDA'!A:I,9,0),0)</f>
        <v>0</v>
      </c>
      <c r="M345" s="13">
        <v>0</v>
      </c>
      <c r="N345" s="13">
        <v>200</v>
      </c>
      <c r="O345" s="13">
        <f>IFERROR(VLOOKUP(Tabela1[[#This Row],[Coluna2]],'Banco de dados ZDA'!A:J,10,0),0)</f>
        <v>0</v>
      </c>
      <c r="P345" s="13">
        <v>0</v>
      </c>
      <c r="Q345" s="13">
        <v>150</v>
      </c>
      <c r="R345" s="13">
        <f>AVERAGE(Tabela1[[#This Row],[NOVEMBRO TOTAL]],Tabela1[[#This Row],[DEZEMBRO TOTAL]],Tabela1[[#This Row],[JANEIRO TOTAL]])</f>
        <v>150</v>
      </c>
      <c r="S345" s="20">
        <f>IFERROR(Tabela1[[#This Row],[MÉDIA]]/Tabela1[[#This Row],[META MARÇO FINAL]],"-")</f>
        <v>0.90909090909090906</v>
      </c>
      <c r="T345" s="15">
        <f>Tabela1[[#This Row],[MÉDIA]]+Tabela1[[#This Row],[MÉDIA]]*10%</f>
        <v>165</v>
      </c>
      <c r="U345" s="16">
        <f>VLOOKUP(Tabela1[[#This Row],[CD_ITEM]],'BD PESO UNITÁRIO'!A:F,6,0)</f>
        <v>4.7789999999999999</v>
      </c>
      <c r="V345" s="15">
        <f>Tabela1[[#This Row],[META MARÇO FINAL]]*Tabela1[[#This Row],[PESO UNITÁRIO]]</f>
        <v>788.53499999999997</v>
      </c>
    </row>
    <row r="346" spans="1:22" x14ac:dyDescent="0.3">
      <c r="A346" s="7" t="s">
        <v>20</v>
      </c>
      <c r="B346" s="8" t="s">
        <v>21</v>
      </c>
      <c r="C346" s="8" t="s">
        <v>22</v>
      </c>
      <c r="D346" s="9" t="s">
        <v>23</v>
      </c>
      <c r="E346" s="10" t="s">
        <v>24</v>
      </c>
      <c r="F346" s="11"/>
      <c r="G346" s="12" t="s">
        <v>221</v>
      </c>
      <c r="H346" s="12" t="str">
        <f>CONCATENATE(Tabela1[[#This Row],[ZONA]],Tabela1[[#This Row],[CD_ITEM]])</f>
        <v>G00037010515</v>
      </c>
      <c r="I346" s="13">
        <v>100</v>
      </c>
      <c r="J346" s="13">
        <v>0</v>
      </c>
      <c r="K346" s="13">
        <f>Tabela1[[#This Row],[Nov]]+Tabela1[[#This Row],[Nov Corte]]</f>
        <v>100</v>
      </c>
      <c r="L346" s="13">
        <f>IFERROR(VLOOKUP(H346,'Banco de dados ZDA'!A:I,9,0),0)</f>
        <v>0</v>
      </c>
      <c r="M346" s="13">
        <v>0</v>
      </c>
      <c r="N346" s="13">
        <v>200</v>
      </c>
      <c r="O346" s="13">
        <f>IFERROR(VLOOKUP(Tabela1[[#This Row],[Coluna2]],'Banco de dados ZDA'!A:J,10,0),0)</f>
        <v>0</v>
      </c>
      <c r="P346" s="13">
        <v>0</v>
      </c>
      <c r="Q346" s="13">
        <v>150</v>
      </c>
      <c r="R346" s="13">
        <f>AVERAGE(Tabela1[[#This Row],[NOVEMBRO TOTAL]],Tabela1[[#This Row],[DEZEMBRO TOTAL]],Tabela1[[#This Row],[JANEIRO TOTAL]])</f>
        <v>150</v>
      </c>
      <c r="S346" s="14">
        <f>IFERROR(Tabela1[[#This Row],[MÉDIA]]/Tabela1[[#This Row],[META MARÇO FINAL]],"-")</f>
        <v>0.90909090909090906</v>
      </c>
      <c r="T346" s="15">
        <f>Tabela1[[#This Row],[MÉDIA]]+Tabela1[[#This Row],[MÉDIA]]*10%</f>
        <v>165</v>
      </c>
      <c r="U346" s="16">
        <f>VLOOKUP(Tabela1[[#This Row],[CD_ITEM]],'BD PESO UNITÁRIO'!A:F,6,0)</f>
        <v>0.94599999999999995</v>
      </c>
      <c r="V346" s="15">
        <f>Tabela1[[#This Row],[META MARÇO FINAL]]*Tabela1[[#This Row],[PESO UNITÁRIO]]</f>
        <v>156.09</v>
      </c>
    </row>
    <row r="347" spans="1:22" x14ac:dyDescent="0.3">
      <c r="A347" s="7" t="s">
        <v>26</v>
      </c>
      <c r="B347" s="8" t="s">
        <v>21</v>
      </c>
      <c r="C347" s="8" t="s">
        <v>22</v>
      </c>
      <c r="D347" s="9" t="s">
        <v>27</v>
      </c>
      <c r="E347" s="10" t="s">
        <v>28</v>
      </c>
      <c r="F347" s="11"/>
      <c r="G347" s="12" t="s">
        <v>221</v>
      </c>
      <c r="H347" s="12" t="str">
        <f>CONCATENATE(Tabela1[[#This Row],[ZONA]],Tabela1[[#This Row],[CD_ITEM]])</f>
        <v>G00037010517</v>
      </c>
      <c r="I347" s="13">
        <v>100</v>
      </c>
      <c r="J347" s="13">
        <v>0</v>
      </c>
      <c r="K347" s="13">
        <f>Tabela1[[#This Row],[Nov]]+Tabela1[[#This Row],[Nov Corte]]</f>
        <v>100</v>
      </c>
      <c r="L347" s="13">
        <f>IFERROR(VLOOKUP(H347,'Banco de dados ZDA'!A:I,9,0),0)</f>
        <v>0</v>
      </c>
      <c r="M347" s="13">
        <v>0</v>
      </c>
      <c r="N347" s="13">
        <v>200</v>
      </c>
      <c r="O347" s="13">
        <f>IFERROR(VLOOKUP(Tabela1[[#This Row],[Coluna2]],'Banco de dados ZDA'!A:J,10,0),0)</f>
        <v>0</v>
      </c>
      <c r="P347" s="13">
        <v>0</v>
      </c>
      <c r="Q347" s="13">
        <v>150</v>
      </c>
      <c r="R347" s="13">
        <f>AVERAGE(Tabela1[[#This Row],[NOVEMBRO TOTAL]],Tabela1[[#This Row],[DEZEMBRO TOTAL]],Tabela1[[#This Row],[JANEIRO TOTAL]])</f>
        <v>150</v>
      </c>
      <c r="S347" s="14">
        <f>IFERROR(Tabela1[[#This Row],[MÉDIA]]/Tabela1[[#This Row],[META MARÇO FINAL]],"-")</f>
        <v>0.90909090909090906</v>
      </c>
      <c r="T347" s="15">
        <f>Tabela1[[#This Row],[MÉDIA]]+Tabela1[[#This Row],[MÉDIA]]*10%</f>
        <v>165</v>
      </c>
      <c r="U347" s="16">
        <f>VLOOKUP(Tabela1[[#This Row],[CD_ITEM]],'BD PESO UNITÁRIO'!A:F,6,0)</f>
        <v>1.18</v>
      </c>
      <c r="V347" s="15">
        <f>Tabela1[[#This Row],[META MARÇO FINAL]]*Tabela1[[#This Row],[PESO UNITÁRIO]]</f>
        <v>194.7</v>
      </c>
    </row>
    <row r="348" spans="1:22" x14ac:dyDescent="0.3">
      <c r="A348" s="7" t="s">
        <v>26</v>
      </c>
      <c r="B348" s="8" t="s">
        <v>21</v>
      </c>
      <c r="C348" s="8" t="s">
        <v>22</v>
      </c>
      <c r="D348" s="9" t="s">
        <v>29</v>
      </c>
      <c r="E348" s="10" t="s">
        <v>30</v>
      </c>
      <c r="F348" s="11"/>
      <c r="G348" s="12" t="s">
        <v>221</v>
      </c>
      <c r="H348" s="12" t="str">
        <f>CONCATENATE(Tabela1[[#This Row],[ZONA]],Tabela1[[#This Row],[CD_ITEM]])</f>
        <v>G00037010519</v>
      </c>
      <c r="I348" s="13">
        <v>100</v>
      </c>
      <c r="J348" s="13">
        <v>0</v>
      </c>
      <c r="K348" s="13">
        <f>Tabela1[[#This Row],[Nov]]+Tabela1[[#This Row],[Nov Corte]]</f>
        <v>100</v>
      </c>
      <c r="L348" s="13">
        <f>IFERROR(VLOOKUP(H348,'Banco de dados ZDA'!A:I,9,0),0)</f>
        <v>0</v>
      </c>
      <c r="M348" s="13">
        <v>0</v>
      </c>
      <c r="N348" s="13">
        <v>200</v>
      </c>
      <c r="O348" s="13">
        <f>IFERROR(VLOOKUP(Tabela1[[#This Row],[Coluna2]],'Banco de dados ZDA'!A:J,10,0),0)</f>
        <v>0</v>
      </c>
      <c r="P348" s="13">
        <v>0</v>
      </c>
      <c r="Q348" s="13">
        <v>150</v>
      </c>
      <c r="R348" s="13">
        <f>AVERAGE(Tabela1[[#This Row],[NOVEMBRO TOTAL]],Tabela1[[#This Row],[DEZEMBRO TOTAL]],Tabela1[[#This Row],[JANEIRO TOTAL]])</f>
        <v>150</v>
      </c>
      <c r="S348" s="14">
        <f>IFERROR(Tabela1[[#This Row],[MÉDIA]]/Tabela1[[#This Row],[META MARÇO FINAL]],"-")</f>
        <v>0.90909090909090906</v>
      </c>
      <c r="T348" s="15">
        <f>Tabela1[[#This Row],[MÉDIA]]+Tabela1[[#This Row],[MÉDIA]]*10%</f>
        <v>165</v>
      </c>
      <c r="U348" s="16">
        <f>VLOOKUP(Tabela1[[#This Row],[CD_ITEM]],'BD PESO UNITÁRIO'!A:F,6,0)</f>
        <v>1.18</v>
      </c>
      <c r="V348" s="15">
        <f>Tabela1[[#This Row],[META MARÇO FINAL]]*Tabela1[[#This Row],[PESO UNITÁRIO]]</f>
        <v>194.7</v>
      </c>
    </row>
    <row r="349" spans="1:22" x14ac:dyDescent="0.3">
      <c r="A349" s="7" t="s">
        <v>31</v>
      </c>
      <c r="B349" s="8" t="s">
        <v>32</v>
      </c>
      <c r="C349" s="8" t="s">
        <v>33</v>
      </c>
      <c r="D349" s="9" t="s">
        <v>34</v>
      </c>
      <c r="E349" s="10" t="s">
        <v>35</v>
      </c>
      <c r="F349" s="11"/>
      <c r="G349" s="12" t="s">
        <v>221</v>
      </c>
      <c r="H349" s="12" t="str">
        <f>CONCATENATE(Tabela1[[#This Row],[ZONA]],Tabela1[[#This Row],[CD_ITEM]])</f>
        <v>G00037020122</v>
      </c>
      <c r="I349" s="13">
        <v>100</v>
      </c>
      <c r="J349" s="13">
        <v>0</v>
      </c>
      <c r="K349" s="13">
        <f>Tabela1[[#This Row],[Nov]]+Tabela1[[#This Row],[Nov Corte]]</f>
        <v>100</v>
      </c>
      <c r="L349" s="13">
        <f>IFERROR(VLOOKUP(H349,'Banco de dados ZDA'!A:I,9,0),0)</f>
        <v>0</v>
      </c>
      <c r="M349" s="13">
        <v>0</v>
      </c>
      <c r="N349" s="13">
        <v>200</v>
      </c>
      <c r="O349" s="13">
        <f>IFERROR(VLOOKUP(Tabela1[[#This Row],[Coluna2]],'Banco de dados ZDA'!A:J,10,0),0)</f>
        <v>0</v>
      </c>
      <c r="P349" s="13">
        <v>0</v>
      </c>
      <c r="Q349" s="13">
        <v>150</v>
      </c>
      <c r="R349" s="13">
        <f>AVERAGE(Tabela1[[#This Row],[NOVEMBRO TOTAL]],Tabela1[[#This Row],[DEZEMBRO TOTAL]],Tabela1[[#This Row],[JANEIRO TOTAL]])</f>
        <v>150</v>
      </c>
      <c r="S349" s="14">
        <f>IFERROR(Tabela1[[#This Row],[MÉDIA]]/Tabela1[[#This Row],[META MARÇO FINAL]],"-")</f>
        <v>0.90909090909090906</v>
      </c>
      <c r="T349" s="15">
        <f>Tabela1[[#This Row],[MÉDIA]]+Tabela1[[#This Row],[MÉDIA]]*10%</f>
        <v>165</v>
      </c>
      <c r="U349" s="16">
        <f>VLOOKUP(Tabela1[[#This Row],[CD_ITEM]],'BD PESO UNITÁRIO'!A:F,6,0)</f>
        <v>25.18</v>
      </c>
      <c r="V349" s="15">
        <f>Tabela1[[#This Row],[META MARÇO FINAL]]*Tabela1[[#This Row],[PESO UNITÁRIO]]</f>
        <v>4154.7</v>
      </c>
    </row>
    <row r="350" spans="1:22" x14ac:dyDescent="0.3">
      <c r="A350" s="7" t="s">
        <v>31</v>
      </c>
      <c r="B350" s="8" t="s">
        <v>32</v>
      </c>
      <c r="C350" s="8" t="s">
        <v>22</v>
      </c>
      <c r="D350" s="9" t="s">
        <v>36</v>
      </c>
      <c r="E350" s="10" t="s">
        <v>37</v>
      </c>
      <c r="F350" s="11"/>
      <c r="G350" s="12" t="s">
        <v>221</v>
      </c>
      <c r="H350" s="12" t="str">
        <f>CONCATENATE(Tabela1[[#This Row],[ZONA]],Tabela1[[#This Row],[CD_ITEM]])</f>
        <v>G00037020123</v>
      </c>
      <c r="I350" s="13">
        <v>100</v>
      </c>
      <c r="J350" s="13">
        <v>0</v>
      </c>
      <c r="K350" s="13">
        <f>Tabela1[[#This Row],[Nov]]+Tabela1[[#This Row],[Nov Corte]]</f>
        <v>100</v>
      </c>
      <c r="L350" s="13">
        <f>IFERROR(VLOOKUP(H350,'Banco de dados ZDA'!A:I,9,0),0)</f>
        <v>0</v>
      </c>
      <c r="M350" s="13">
        <v>0</v>
      </c>
      <c r="N350" s="13">
        <v>200</v>
      </c>
      <c r="O350" s="13">
        <f>IFERROR(VLOOKUP(Tabela1[[#This Row],[Coluna2]],'Banco de dados ZDA'!A:J,10,0),0)</f>
        <v>0</v>
      </c>
      <c r="P350" s="13">
        <v>0</v>
      </c>
      <c r="Q350" s="13">
        <v>150</v>
      </c>
      <c r="R350" s="13">
        <f>AVERAGE(Tabela1[[#This Row],[NOVEMBRO TOTAL]],Tabela1[[#This Row],[DEZEMBRO TOTAL]],Tabela1[[#This Row],[JANEIRO TOTAL]])</f>
        <v>150</v>
      </c>
      <c r="S350" s="14">
        <f>IFERROR(Tabela1[[#This Row],[MÉDIA]]/Tabela1[[#This Row],[META MARÇO FINAL]],"-")</f>
        <v>0.90909090909090906</v>
      </c>
      <c r="T350" s="15">
        <f>Tabela1[[#This Row],[MÉDIA]]+Tabela1[[#This Row],[MÉDIA]]*10%</f>
        <v>165</v>
      </c>
      <c r="U350" s="16">
        <f>VLOOKUP(Tabela1[[#This Row],[CD_ITEM]],'BD PESO UNITÁRIO'!A:F,6,0)</f>
        <v>25.18</v>
      </c>
      <c r="V350" s="15">
        <f>Tabela1[[#This Row],[META MARÇO FINAL]]*Tabela1[[#This Row],[PESO UNITÁRIO]]</f>
        <v>4154.7</v>
      </c>
    </row>
    <row r="351" spans="1:22" x14ac:dyDescent="0.3">
      <c r="A351" s="7" t="s">
        <v>38</v>
      </c>
      <c r="B351" s="8" t="s">
        <v>21</v>
      </c>
      <c r="C351" s="8" t="s">
        <v>22</v>
      </c>
      <c r="D351" s="9" t="s">
        <v>39</v>
      </c>
      <c r="E351" s="10" t="s">
        <v>40</v>
      </c>
      <c r="F351" s="11"/>
      <c r="G351" s="12" t="s">
        <v>221</v>
      </c>
      <c r="H351" s="12" t="str">
        <f>CONCATENATE(Tabela1[[#This Row],[ZONA]],Tabela1[[#This Row],[CD_ITEM]])</f>
        <v>G00037020713</v>
      </c>
      <c r="I351" s="13">
        <v>100</v>
      </c>
      <c r="J351" s="13">
        <v>0</v>
      </c>
      <c r="K351" s="13">
        <f>Tabela1[[#This Row],[Nov]]+Tabela1[[#This Row],[Nov Corte]]</f>
        <v>100</v>
      </c>
      <c r="L351" s="13">
        <f>IFERROR(VLOOKUP(H351,'Banco de dados ZDA'!A:I,9,0),0)</f>
        <v>0</v>
      </c>
      <c r="M351" s="13">
        <v>0</v>
      </c>
      <c r="N351" s="13">
        <v>200</v>
      </c>
      <c r="O351" s="13">
        <f>IFERROR(VLOOKUP(Tabela1[[#This Row],[Coluna2]],'Banco de dados ZDA'!A:J,10,0),0)</f>
        <v>0</v>
      </c>
      <c r="P351" s="13">
        <v>0</v>
      </c>
      <c r="Q351" s="13">
        <v>150</v>
      </c>
      <c r="R351" s="13">
        <f>AVERAGE(Tabela1[[#This Row],[NOVEMBRO TOTAL]],Tabela1[[#This Row],[DEZEMBRO TOTAL]],Tabela1[[#This Row],[JANEIRO TOTAL]])</f>
        <v>150</v>
      </c>
      <c r="S351" s="14">
        <f>IFERROR(Tabela1[[#This Row],[MÉDIA]]/Tabela1[[#This Row],[META MARÇO FINAL]],"-")</f>
        <v>0.90909090909090906</v>
      </c>
      <c r="T351" s="15">
        <f>Tabela1[[#This Row],[MÉDIA]]+Tabela1[[#This Row],[MÉDIA]]*10%</f>
        <v>165</v>
      </c>
      <c r="U351" s="16">
        <f>VLOOKUP(Tabela1[[#This Row],[CD_ITEM]],'BD PESO UNITÁRIO'!A:F,6,0)</f>
        <v>2.2050000000000001</v>
      </c>
      <c r="V351" s="15">
        <f>Tabela1[[#This Row],[META MARÇO FINAL]]*Tabela1[[#This Row],[PESO UNITÁRIO]]</f>
        <v>363.82499999999999</v>
      </c>
    </row>
    <row r="352" spans="1:22" x14ac:dyDescent="0.3">
      <c r="A352" s="7" t="s">
        <v>38</v>
      </c>
      <c r="B352" s="8" t="s">
        <v>21</v>
      </c>
      <c r="C352" s="8" t="s">
        <v>22</v>
      </c>
      <c r="D352" s="9" t="s">
        <v>41</v>
      </c>
      <c r="E352" s="10" t="s">
        <v>42</v>
      </c>
      <c r="F352" s="11"/>
      <c r="G352" s="12" t="s">
        <v>221</v>
      </c>
      <c r="H352" s="12" t="str">
        <f>CONCATENATE(Tabela1[[#This Row],[ZONA]],Tabela1[[#This Row],[CD_ITEM]])</f>
        <v>G00037020757</v>
      </c>
      <c r="I352" s="13">
        <v>100</v>
      </c>
      <c r="J352" s="13">
        <v>0</v>
      </c>
      <c r="K352" s="13">
        <f>Tabela1[[#This Row],[Nov]]+Tabela1[[#This Row],[Nov Corte]]</f>
        <v>100</v>
      </c>
      <c r="L352" s="13">
        <f>IFERROR(VLOOKUP(H352,'Banco de dados ZDA'!A:I,9,0),0)</f>
        <v>0</v>
      </c>
      <c r="M352" s="13">
        <v>0</v>
      </c>
      <c r="N352" s="13">
        <v>200</v>
      </c>
      <c r="O352" s="13">
        <f>IFERROR(VLOOKUP(Tabela1[[#This Row],[Coluna2]],'Banco de dados ZDA'!A:J,10,0),0)</f>
        <v>0</v>
      </c>
      <c r="P352" s="13">
        <v>0</v>
      </c>
      <c r="Q352" s="13">
        <v>150</v>
      </c>
      <c r="R352" s="13">
        <f>AVERAGE(Tabela1[[#This Row],[NOVEMBRO TOTAL]],Tabela1[[#This Row],[DEZEMBRO TOTAL]],Tabela1[[#This Row],[JANEIRO TOTAL]])</f>
        <v>150</v>
      </c>
      <c r="S352" s="14">
        <f>IFERROR(Tabela1[[#This Row],[MÉDIA]]/Tabela1[[#This Row],[META MARÇO FINAL]],"-")</f>
        <v>0.90909090909090906</v>
      </c>
      <c r="T352" s="15">
        <f>Tabela1[[#This Row],[MÉDIA]]+Tabela1[[#This Row],[MÉDIA]]*10%</f>
        <v>165</v>
      </c>
      <c r="U352" s="16">
        <f>VLOOKUP(Tabela1[[#This Row],[CD_ITEM]],'BD PESO UNITÁRIO'!A:F,6,0)</f>
        <v>2.0310000000000001</v>
      </c>
      <c r="V352" s="15">
        <f>Tabela1[[#This Row],[META MARÇO FINAL]]*Tabela1[[#This Row],[PESO UNITÁRIO]]</f>
        <v>335.11500000000001</v>
      </c>
    </row>
    <row r="353" spans="1:22" x14ac:dyDescent="0.3">
      <c r="A353" s="7" t="s">
        <v>38</v>
      </c>
      <c r="B353" s="8" t="s">
        <v>21</v>
      </c>
      <c r="C353" s="8" t="s">
        <v>22</v>
      </c>
      <c r="D353" s="9" t="s">
        <v>43</v>
      </c>
      <c r="E353" s="10" t="s">
        <v>44</v>
      </c>
      <c r="F353" s="11"/>
      <c r="G353" s="12" t="s">
        <v>221</v>
      </c>
      <c r="H353" s="12" t="str">
        <f>CONCATENATE(Tabela1[[#This Row],[ZONA]],Tabela1[[#This Row],[CD_ITEM]])</f>
        <v>G00037021031</v>
      </c>
      <c r="I353" s="13">
        <v>100</v>
      </c>
      <c r="J353" s="13">
        <v>0</v>
      </c>
      <c r="K353" s="13">
        <f>Tabela1[[#This Row],[Nov]]+Tabela1[[#This Row],[Nov Corte]]</f>
        <v>100</v>
      </c>
      <c r="L353" s="13">
        <f>IFERROR(VLOOKUP(H353,'Banco de dados ZDA'!A:I,9,0),0)</f>
        <v>0</v>
      </c>
      <c r="M353" s="13">
        <v>0</v>
      </c>
      <c r="N353" s="13">
        <v>200</v>
      </c>
      <c r="O353" s="13">
        <f>IFERROR(VLOOKUP(Tabela1[[#This Row],[Coluna2]],'Banco de dados ZDA'!A:J,10,0),0)</f>
        <v>0</v>
      </c>
      <c r="P353" s="13">
        <v>0</v>
      </c>
      <c r="Q353" s="13">
        <v>150</v>
      </c>
      <c r="R353" s="13">
        <f>AVERAGE(Tabela1[[#This Row],[NOVEMBRO TOTAL]],Tabela1[[#This Row],[DEZEMBRO TOTAL]],Tabela1[[#This Row],[JANEIRO TOTAL]])</f>
        <v>150</v>
      </c>
      <c r="S353" s="14">
        <f>IFERROR(Tabela1[[#This Row],[MÉDIA]]/Tabela1[[#This Row],[META MARÇO FINAL]],"-")</f>
        <v>0.90909090909090906</v>
      </c>
      <c r="T353" s="15">
        <f>Tabela1[[#This Row],[MÉDIA]]+Tabela1[[#This Row],[MÉDIA]]*10%</f>
        <v>165</v>
      </c>
      <c r="U353" s="16">
        <f>VLOOKUP(Tabela1[[#This Row],[CD_ITEM]],'BD PESO UNITÁRIO'!A:F,6,0)</f>
        <v>6.798</v>
      </c>
      <c r="V353" s="15">
        <f>Tabela1[[#This Row],[META MARÇO FINAL]]*Tabela1[[#This Row],[PESO UNITÁRIO]]</f>
        <v>1121.67</v>
      </c>
    </row>
    <row r="354" spans="1:22" x14ac:dyDescent="0.3">
      <c r="A354" s="7" t="s">
        <v>31</v>
      </c>
      <c r="B354" s="8" t="s">
        <v>32</v>
      </c>
      <c r="C354" s="8" t="s">
        <v>22</v>
      </c>
      <c r="D354" s="9" t="s">
        <v>45</v>
      </c>
      <c r="E354" s="10" t="s">
        <v>46</v>
      </c>
      <c r="F354" s="11"/>
      <c r="G354" s="12" t="s">
        <v>221</v>
      </c>
      <c r="H354" s="12" t="str">
        <f>CONCATENATE(Tabela1[[#This Row],[ZONA]],Tabela1[[#This Row],[CD_ITEM]])</f>
        <v>G00037021161</v>
      </c>
      <c r="I354" s="13">
        <v>100</v>
      </c>
      <c r="J354" s="13">
        <v>0</v>
      </c>
      <c r="K354" s="13">
        <f>Tabela1[[#This Row],[Nov]]+Tabela1[[#This Row],[Nov Corte]]</f>
        <v>100</v>
      </c>
      <c r="L354" s="13">
        <f>IFERROR(VLOOKUP(H354,'Banco de dados ZDA'!A:I,9,0),0)</f>
        <v>0</v>
      </c>
      <c r="M354" s="13">
        <v>0</v>
      </c>
      <c r="N354" s="13">
        <v>200</v>
      </c>
      <c r="O354" s="13">
        <f>IFERROR(VLOOKUP(Tabela1[[#This Row],[Coluna2]],'Banco de dados ZDA'!A:J,10,0),0)</f>
        <v>0</v>
      </c>
      <c r="P354" s="13">
        <v>0</v>
      </c>
      <c r="Q354" s="13">
        <v>150</v>
      </c>
      <c r="R354" s="13">
        <f>AVERAGE(Tabela1[[#This Row],[NOVEMBRO TOTAL]],Tabela1[[#This Row],[DEZEMBRO TOTAL]],Tabela1[[#This Row],[JANEIRO TOTAL]])</f>
        <v>150</v>
      </c>
      <c r="S354" s="14">
        <f>IFERROR(Tabela1[[#This Row],[MÉDIA]]/Tabela1[[#This Row],[META MARÇO FINAL]],"-")</f>
        <v>0.90909090909090906</v>
      </c>
      <c r="T354" s="15">
        <f>Tabela1[[#This Row],[MÉDIA]]+Tabela1[[#This Row],[MÉDIA]]*10%</f>
        <v>165</v>
      </c>
      <c r="U354" s="16">
        <f>VLOOKUP(Tabela1[[#This Row],[CD_ITEM]],'BD PESO UNITÁRIO'!A:F,6,0)</f>
        <v>25.18</v>
      </c>
      <c r="V354" s="15">
        <f>Tabela1[[#This Row],[META MARÇO FINAL]]*Tabela1[[#This Row],[PESO UNITÁRIO]]</f>
        <v>4154.7</v>
      </c>
    </row>
    <row r="355" spans="1:22" x14ac:dyDescent="0.3">
      <c r="A355" s="7" t="s">
        <v>38</v>
      </c>
      <c r="B355" s="8" t="s">
        <v>21</v>
      </c>
      <c r="C355" s="8" t="s">
        <v>22</v>
      </c>
      <c r="D355" s="9" t="s">
        <v>47</v>
      </c>
      <c r="E355" s="10" t="s">
        <v>48</v>
      </c>
      <c r="F355" s="11"/>
      <c r="G355" s="12" t="s">
        <v>221</v>
      </c>
      <c r="H355" s="12" t="str">
        <f>CONCATENATE(Tabela1[[#This Row],[ZONA]],Tabela1[[#This Row],[CD_ITEM]])</f>
        <v>G00037021162</v>
      </c>
      <c r="I355" s="13">
        <v>100</v>
      </c>
      <c r="J355" s="13">
        <v>0</v>
      </c>
      <c r="K355" s="13">
        <f>Tabela1[[#This Row],[Nov]]+Tabela1[[#This Row],[Nov Corte]]</f>
        <v>100</v>
      </c>
      <c r="L355" s="13">
        <f>IFERROR(VLOOKUP(H355,'Banco de dados ZDA'!A:I,9,0),0)</f>
        <v>0</v>
      </c>
      <c r="M355" s="13">
        <v>0</v>
      </c>
      <c r="N355" s="13">
        <v>200</v>
      </c>
      <c r="O355" s="13">
        <f>IFERROR(VLOOKUP(Tabela1[[#This Row],[Coluna2]],'Banco de dados ZDA'!A:J,10,0),0)</f>
        <v>0</v>
      </c>
      <c r="P355" s="13">
        <v>0</v>
      </c>
      <c r="Q355" s="13">
        <v>150</v>
      </c>
      <c r="R355" s="13">
        <f>AVERAGE(Tabela1[[#This Row],[NOVEMBRO TOTAL]],Tabela1[[#This Row],[DEZEMBRO TOTAL]],Tabela1[[#This Row],[JANEIRO TOTAL]])</f>
        <v>150</v>
      </c>
      <c r="S355" s="14">
        <f>IFERROR(Tabela1[[#This Row],[MÉDIA]]/Tabela1[[#This Row],[META MARÇO FINAL]],"-")</f>
        <v>0.90909090909090906</v>
      </c>
      <c r="T355" s="15">
        <f>Tabela1[[#This Row],[MÉDIA]]+Tabela1[[#This Row],[MÉDIA]]*10%</f>
        <v>165</v>
      </c>
      <c r="U355" s="16">
        <f>VLOOKUP(Tabela1[[#This Row],[CD_ITEM]],'BD PESO UNITÁRIO'!A:F,6,0)</f>
        <v>6.6059999999999999</v>
      </c>
      <c r="V355" s="15">
        <f>Tabela1[[#This Row],[META MARÇO FINAL]]*Tabela1[[#This Row],[PESO UNITÁRIO]]</f>
        <v>1089.99</v>
      </c>
    </row>
    <row r="356" spans="1:22" x14ac:dyDescent="0.3">
      <c r="A356" s="7" t="s">
        <v>38</v>
      </c>
      <c r="B356" s="8" t="s">
        <v>21</v>
      </c>
      <c r="C356" s="8" t="s">
        <v>22</v>
      </c>
      <c r="D356" s="9" t="s">
        <v>49</v>
      </c>
      <c r="E356" s="10" t="s">
        <v>50</v>
      </c>
      <c r="F356" s="11"/>
      <c r="G356" s="12" t="s">
        <v>221</v>
      </c>
      <c r="H356" s="12" t="str">
        <f>CONCATENATE(Tabela1[[#This Row],[ZONA]],Tabela1[[#This Row],[CD_ITEM]])</f>
        <v>G00037021171</v>
      </c>
      <c r="I356" s="13">
        <v>100</v>
      </c>
      <c r="J356" s="13">
        <v>0</v>
      </c>
      <c r="K356" s="13">
        <f>Tabela1[[#This Row],[Nov]]+Tabela1[[#This Row],[Nov Corte]]</f>
        <v>100</v>
      </c>
      <c r="L356" s="13">
        <f>IFERROR(VLOOKUP(H356,'Banco de dados ZDA'!A:I,9,0),0)</f>
        <v>0</v>
      </c>
      <c r="M356" s="13">
        <v>0</v>
      </c>
      <c r="N356" s="13">
        <v>200</v>
      </c>
      <c r="O356" s="13">
        <f>IFERROR(VLOOKUP(Tabela1[[#This Row],[Coluna2]],'Banco de dados ZDA'!A:J,10,0),0)</f>
        <v>10</v>
      </c>
      <c r="P356" s="13">
        <v>0</v>
      </c>
      <c r="Q356" s="13">
        <v>150</v>
      </c>
      <c r="R356" s="13">
        <f>AVERAGE(Tabela1[[#This Row],[NOVEMBRO TOTAL]],Tabela1[[#This Row],[DEZEMBRO TOTAL]],Tabela1[[#This Row],[JANEIRO TOTAL]])</f>
        <v>150</v>
      </c>
      <c r="S356" s="14">
        <f>IFERROR(Tabela1[[#This Row],[MÉDIA]]/Tabela1[[#This Row],[META MARÇO FINAL]],"-")</f>
        <v>0.90909090909090906</v>
      </c>
      <c r="T356" s="15">
        <f>Tabela1[[#This Row],[MÉDIA]]+Tabela1[[#This Row],[MÉDIA]]*10%</f>
        <v>165</v>
      </c>
      <c r="U356" s="16">
        <f>VLOOKUP(Tabela1[[#This Row],[CD_ITEM]],'BD PESO UNITÁRIO'!A:F,6,0)</f>
        <v>8.1820000000000004</v>
      </c>
      <c r="V356" s="15">
        <f>Tabela1[[#This Row],[META MARÇO FINAL]]*Tabela1[[#This Row],[PESO UNITÁRIO]]</f>
        <v>1350.03</v>
      </c>
    </row>
    <row r="357" spans="1:22" x14ac:dyDescent="0.3">
      <c r="A357" s="7" t="s">
        <v>26</v>
      </c>
      <c r="B357" s="8" t="s">
        <v>21</v>
      </c>
      <c r="C357" s="8" t="s">
        <v>22</v>
      </c>
      <c r="D357" s="9" t="s">
        <v>51</v>
      </c>
      <c r="E357" s="10" t="s">
        <v>52</v>
      </c>
      <c r="F357" s="11"/>
      <c r="G357" s="12" t="s">
        <v>221</v>
      </c>
      <c r="H357" s="12" t="str">
        <f>CONCATENATE(Tabela1[[#This Row],[ZONA]],Tabela1[[#This Row],[CD_ITEM]])</f>
        <v>G00037021206</v>
      </c>
      <c r="I357" s="13">
        <v>100</v>
      </c>
      <c r="J357" s="13">
        <v>0</v>
      </c>
      <c r="K357" s="13">
        <f>Tabela1[[#This Row],[Nov]]+Tabela1[[#This Row],[Nov Corte]]</f>
        <v>100</v>
      </c>
      <c r="L357" s="13">
        <f>IFERROR(VLOOKUP(H357,'Banco de dados ZDA'!A:I,9,0),0)</f>
        <v>0</v>
      </c>
      <c r="M357" s="13">
        <v>0</v>
      </c>
      <c r="N357" s="13">
        <v>200</v>
      </c>
      <c r="O357" s="13">
        <f>IFERROR(VLOOKUP(Tabela1[[#This Row],[Coluna2]],'Banco de dados ZDA'!A:J,10,0),0)</f>
        <v>0</v>
      </c>
      <c r="P357" s="13">
        <v>0</v>
      </c>
      <c r="Q357" s="13">
        <v>150</v>
      </c>
      <c r="R357" s="13">
        <f>AVERAGE(Tabela1[[#This Row],[NOVEMBRO TOTAL]],Tabela1[[#This Row],[DEZEMBRO TOTAL]],Tabela1[[#This Row],[JANEIRO TOTAL]])</f>
        <v>150</v>
      </c>
      <c r="S357" s="14">
        <f>IFERROR(Tabela1[[#This Row],[MÉDIA]]/Tabela1[[#This Row],[META MARÇO FINAL]],"-")</f>
        <v>0.90909090909090906</v>
      </c>
      <c r="T357" s="15">
        <f>Tabela1[[#This Row],[MÉDIA]]+Tabela1[[#This Row],[MÉDIA]]*10%</f>
        <v>165</v>
      </c>
      <c r="U357" s="16">
        <f>VLOOKUP(Tabela1[[#This Row],[CD_ITEM]],'BD PESO UNITÁRIO'!A:F,6,0)</f>
        <v>1.18</v>
      </c>
      <c r="V357" s="15">
        <f>Tabela1[[#This Row],[META MARÇO FINAL]]*Tabela1[[#This Row],[PESO UNITÁRIO]]</f>
        <v>194.7</v>
      </c>
    </row>
    <row r="358" spans="1:22" x14ac:dyDescent="0.3">
      <c r="A358" s="7" t="s">
        <v>53</v>
      </c>
      <c r="B358" s="8" t="s">
        <v>21</v>
      </c>
      <c r="C358" s="8" t="s">
        <v>22</v>
      </c>
      <c r="D358" s="9" t="s">
        <v>54</v>
      </c>
      <c r="E358" s="10" t="s">
        <v>55</v>
      </c>
      <c r="F358" s="11"/>
      <c r="G358" s="12" t="s">
        <v>221</v>
      </c>
      <c r="H358" s="12" t="str">
        <f>CONCATENATE(Tabela1[[#This Row],[ZONA]],Tabela1[[#This Row],[CD_ITEM]])</f>
        <v>G00037021242</v>
      </c>
      <c r="I358" s="13">
        <v>100</v>
      </c>
      <c r="J358" s="13">
        <v>0</v>
      </c>
      <c r="K358" s="13">
        <f>Tabela1[[#This Row],[Nov]]+Tabela1[[#This Row],[Nov Corte]]</f>
        <v>100</v>
      </c>
      <c r="L358" s="13">
        <f>IFERROR(VLOOKUP(H358,'Banco de dados ZDA'!A:I,9,0),0)</f>
        <v>0</v>
      </c>
      <c r="M358" s="13">
        <v>0</v>
      </c>
      <c r="N358" s="13">
        <v>200</v>
      </c>
      <c r="O358" s="13">
        <f>IFERROR(VLOOKUP(Tabela1[[#This Row],[Coluna2]],'Banco de dados ZDA'!A:J,10,0),0)</f>
        <v>0</v>
      </c>
      <c r="P358" s="13">
        <v>0</v>
      </c>
      <c r="Q358" s="13">
        <v>150</v>
      </c>
      <c r="R358" s="13">
        <f>AVERAGE(Tabela1[[#This Row],[NOVEMBRO TOTAL]],Tabela1[[#This Row],[DEZEMBRO TOTAL]],Tabela1[[#This Row],[JANEIRO TOTAL]])</f>
        <v>150</v>
      </c>
      <c r="S358" s="14">
        <f>IFERROR(Tabela1[[#This Row],[MÉDIA]]/Tabela1[[#This Row],[META MARÇO FINAL]],"-")</f>
        <v>0.90909090909090906</v>
      </c>
      <c r="T358" s="15">
        <f>Tabela1[[#This Row],[MÉDIA]]+Tabela1[[#This Row],[MÉDIA]]*10%</f>
        <v>165</v>
      </c>
      <c r="U358" s="16">
        <f>VLOOKUP(Tabela1[[#This Row],[CD_ITEM]],'BD PESO UNITÁRIO'!A:F,6,0)</f>
        <v>2.855</v>
      </c>
      <c r="V358" s="15">
        <f>Tabela1[[#This Row],[META MARÇO FINAL]]*Tabela1[[#This Row],[PESO UNITÁRIO]]</f>
        <v>471.07499999999999</v>
      </c>
    </row>
    <row r="359" spans="1:22" x14ac:dyDescent="0.3">
      <c r="A359" s="7" t="s">
        <v>56</v>
      </c>
      <c r="B359" s="8" t="s">
        <v>57</v>
      </c>
      <c r="C359" s="8" t="s">
        <v>22</v>
      </c>
      <c r="D359" s="9" t="s">
        <v>58</v>
      </c>
      <c r="E359" s="10" t="s">
        <v>59</v>
      </c>
      <c r="F359" s="11"/>
      <c r="G359" s="12" t="s">
        <v>221</v>
      </c>
      <c r="H359" s="12" t="str">
        <f>CONCATENATE(Tabela1[[#This Row],[ZONA]],Tabela1[[#This Row],[CD_ITEM]])</f>
        <v>G00037021265</v>
      </c>
      <c r="I359" s="13">
        <v>100</v>
      </c>
      <c r="J359" s="13">
        <v>0</v>
      </c>
      <c r="K359" s="13">
        <f>Tabela1[[#This Row],[Nov]]+Tabela1[[#This Row],[Nov Corte]]</f>
        <v>100</v>
      </c>
      <c r="L359" s="13">
        <f>IFERROR(VLOOKUP(H359,'Banco de dados ZDA'!A:I,9,0),0)</f>
        <v>0</v>
      </c>
      <c r="M359" s="13">
        <v>0</v>
      </c>
      <c r="N359" s="13">
        <v>200</v>
      </c>
      <c r="O359" s="13">
        <f>IFERROR(VLOOKUP(Tabela1[[#This Row],[Coluna2]],'Banco de dados ZDA'!A:J,10,0),0)</f>
        <v>0</v>
      </c>
      <c r="P359" s="13">
        <v>0</v>
      </c>
      <c r="Q359" s="13">
        <v>150</v>
      </c>
      <c r="R359" s="13">
        <f>AVERAGE(Tabela1[[#This Row],[NOVEMBRO TOTAL]],Tabela1[[#This Row],[DEZEMBRO TOTAL]],Tabela1[[#This Row],[JANEIRO TOTAL]])</f>
        <v>150</v>
      </c>
      <c r="S359" s="14">
        <f>IFERROR(Tabela1[[#This Row],[MÉDIA]]/Tabela1[[#This Row],[META MARÇO FINAL]],"-")</f>
        <v>0.90909090909090906</v>
      </c>
      <c r="T359" s="15">
        <f>Tabela1[[#This Row],[MÉDIA]]+Tabela1[[#This Row],[MÉDIA]]*10%</f>
        <v>165</v>
      </c>
      <c r="U359" s="16">
        <f>VLOOKUP(Tabela1[[#This Row],[CD_ITEM]],'BD PESO UNITÁRIO'!A:F,6,0)</f>
        <v>4.8540000000000001</v>
      </c>
      <c r="V359" s="15">
        <f>Tabela1[[#This Row],[META MARÇO FINAL]]*Tabela1[[#This Row],[PESO UNITÁRIO]]</f>
        <v>800.91</v>
      </c>
    </row>
    <row r="360" spans="1:22" x14ac:dyDescent="0.3">
      <c r="A360" s="7" t="s">
        <v>56</v>
      </c>
      <c r="B360" s="8" t="s">
        <v>57</v>
      </c>
      <c r="C360" s="8" t="s">
        <v>22</v>
      </c>
      <c r="D360" s="9" t="s">
        <v>60</v>
      </c>
      <c r="E360" s="10" t="s">
        <v>61</v>
      </c>
      <c r="F360" s="11"/>
      <c r="G360" s="12" t="s">
        <v>221</v>
      </c>
      <c r="H360" s="12" t="str">
        <f>CONCATENATE(Tabela1[[#This Row],[ZONA]],Tabela1[[#This Row],[CD_ITEM]])</f>
        <v>G00037021267</v>
      </c>
      <c r="I360" s="13">
        <v>100</v>
      </c>
      <c r="J360" s="13">
        <v>0</v>
      </c>
      <c r="K360" s="13">
        <f>Tabela1[[#This Row],[Nov]]+Tabela1[[#This Row],[Nov Corte]]</f>
        <v>100</v>
      </c>
      <c r="L360" s="13">
        <f>IFERROR(VLOOKUP(H360,'Banco de dados ZDA'!A:I,9,0),0)</f>
        <v>0</v>
      </c>
      <c r="M360" s="13">
        <v>0</v>
      </c>
      <c r="N360" s="13">
        <v>200</v>
      </c>
      <c r="O360" s="13">
        <f>IFERROR(VLOOKUP(Tabela1[[#This Row],[Coluna2]],'Banco de dados ZDA'!A:J,10,0),0)</f>
        <v>0</v>
      </c>
      <c r="P360" s="13">
        <v>0</v>
      </c>
      <c r="Q360" s="13">
        <v>150</v>
      </c>
      <c r="R360" s="13">
        <f>AVERAGE(Tabela1[[#This Row],[NOVEMBRO TOTAL]],Tabela1[[#This Row],[DEZEMBRO TOTAL]],Tabela1[[#This Row],[JANEIRO TOTAL]])</f>
        <v>150</v>
      </c>
      <c r="S360" s="14">
        <f>IFERROR(Tabela1[[#This Row],[MÉDIA]]/Tabela1[[#This Row],[META MARÇO FINAL]],"-")</f>
        <v>0.90909090909090906</v>
      </c>
      <c r="T360" s="15">
        <f>Tabela1[[#This Row],[MÉDIA]]+Tabela1[[#This Row],[MÉDIA]]*10%</f>
        <v>165</v>
      </c>
      <c r="U360" s="16">
        <f>VLOOKUP(Tabela1[[#This Row],[CD_ITEM]],'BD PESO UNITÁRIO'!A:F,6,0)</f>
        <v>4.8540000000000001</v>
      </c>
      <c r="V360" s="15">
        <f>Tabela1[[#This Row],[META MARÇO FINAL]]*Tabela1[[#This Row],[PESO UNITÁRIO]]</f>
        <v>800.91</v>
      </c>
    </row>
    <row r="361" spans="1:22" x14ac:dyDescent="0.3">
      <c r="A361" s="7" t="s">
        <v>38</v>
      </c>
      <c r="B361" s="8" t="s">
        <v>21</v>
      </c>
      <c r="C361" s="8" t="s">
        <v>22</v>
      </c>
      <c r="D361" s="9" t="s">
        <v>62</v>
      </c>
      <c r="E361" s="10" t="s">
        <v>63</v>
      </c>
      <c r="F361" s="11"/>
      <c r="G361" s="12" t="s">
        <v>221</v>
      </c>
      <c r="H361" s="12" t="str">
        <f>CONCATENATE(Tabela1[[#This Row],[ZONA]],Tabela1[[#This Row],[CD_ITEM]])</f>
        <v>G00037021317</v>
      </c>
      <c r="I361" s="13">
        <v>100</v>
      </c>
      <c r="J361" s="13">
        <v>0</v>
      </c>
      <c r="K361" s="13">
        <f>Tabela1[[#This Row],[Nov]]+Tabela1[[#This Row],[Nov Corte]]</f>
        <v>100</v>
      </c>
      <c r="L361" s="13">
        <f>IFERROR(VLOOKUP(H361,'Banco de dados ZDA'!A:I,9,0),0)</f>
        <v>0</v>
      </c>
      <c r="M361" s="13">
        <v>0</v>
      </c>
      <c r="N361" s="13">
        <v>200</v>
      </c>
      <c r="O361" s="13">
        <f>IFERROR(VLOOKUP(Tabela1[[#This Row],[Coluna2]],'Banco de dados ZDA'!A:J,10,0),0)</f>
        <v>0</v>
      </c>
      <c r="P361" s="13">
        <v>0</v>
      </c>
      <c r="Q361" s="13">
        <v>150</v>
      </c>
      <c r="R361" s="13">
        <f>AVERAGE(Tabela1[[#This Row],[NOVEMBRO TOTAL]],Tabela1[[#This Row],[DEZEMBRO TOTAL]],Tabela1[[#This Row],[JANEIRO TOTAL]])</f>
        <v>150</v>
      </c>
      <c r="S361" s="14">
        <f>IFERROR(Tabela1[[#This Row],[MÉDIA]]/Tabela1[[#This Row],[META MARÇO FINAL]],"-")</f>
        <v>0.90909090909090906</v>
      </c>
      <c r="T361" s="15">
        <f>Tabela1[[#This Row],[MÉDIA]]+Tabela1[[#This Row],[MÉDIA]]*10%</f>
        <v>165</v>
      </c>
      <c r="U361" s="16">
        <f>VLOOKUP(Tabela1[[#This Row],[CD_ITEM]],'BD PESO UNITÁRIO'!A:F,6,0)</f>
        <v>2.0310000000000001</v>
      </c>
      <c r="V361" s="15">
        <f>Tabela1[[#This Row],[META MARÇO FINAL]]*Tabela1[[#This Row],[PESO UNITÁRIO]]</f>
        <v>335.11500000000001</v>
      </c>
    </row>
    <row r="362" spans="1:22" x14ac:dyDescent="0.3">
      <c r="A362" s="7" t="s">
        <v>38</v>
      </c>
      <c r="B362" s="8" t="s">
        <v>21</v>
      </c>
      <c r="C362" s="8" t="s">
        <v>22</v>
      </c>
      <c r="D362" s="9" t="s">
        <v>64</v>
      </c>
      <c r="E362" s="10" t="s">
        <v>65</v>
      </c>
      <c r="F362" s="11"/>
      <c r="G362" s="12" t="s">
        <v>221</v>
      </c>
      <c r="H362" s="12" t="str">
        <f>CONCATENATE(Tabela1[[#This Row],[ZONA]],Tabela1[[#This Row],[CD_ITEM]])</f>
        <v>G00037021341</v>
      </c>
      <c r="I362" s="13">
        <v>100</v>
      </c>
      <c r="J362" s="13">
        <v>0</v>
      </c>
      <c r="K362" s="13">
        <f>Tabela1[[#This Row],[Nov]]+Tabela1[[#This Row],[Nov Corte]]</f>
        <v>100</v>
      </c>
      <c r="L362" s="13">
        <f>IFERROR(VLOOKUP(H362,'Banco de dados ZDA'!A:I,9,0),0)</f>
        <v>0</v>
      </c>
      <c r="M362" s="13">
        <v>0</v>
      </c>
      <c r="N362" s="13">
        <v>200</v>
      </c>
      <c r="O362" s="13">
        <f>IFERROR(VLOOKUP(Tabela1[[#This Row],[Coluna2]],'Banco de dados ZDA'!A:J,10,0),0)</f>
        <v>0</v>
      </c>
      <c r="P362" s="13">
        <v>0</v>
      </c>
      <c r="Q362" s="13">
        <v>150</v>
      </c>
      <c r="R362" s="13">
        <f>AVERAGE(Tabela1[[#This Row],[NOVEMBRO TOTAL]],Tabela1[[#This Row],[DEZEMBRO TOTAL]],Tabela1[[#This Row],[JANEIRO TOTAL]])</f>
        <v>150</v>
      </c>
      <c r="S362" s="14">
        <f>IFERROR(Tabela1[[#This Row],[MÉDIA]]/Tabela1[[#This Row],[META MARÇO FINAL]],"-")</f>
        <v>0.90909090909090906</v>
      </c>
      <c r="T362" s="15">
        <f>Tabela1[[#This Row],[MÉDIA]]+Tabela1[[#This Row],[MÉDIA]]*10%</f>
        <v>165</v>
      </c>
      <c r="U362" s="16">
        <f>VLOOKUP(Tabela1[[#This Row],[CD_ITEM]],'BD PESO UNITÁRIO'!A:F,6,0)</f>
        <v>6.798</v>
      </c>
      <c r="V362" s="15">
        <f>Tabela1[[#This Row],[META MARÇO FINAL]]*Tabela1[[#This Row],[PESO UNITÁRIO]]</f>
        <v>1121.67</v>
      </c>
    </row>
    <row r="363" spans="1:22" x14ac:dyDescent="0.3">
      <c r="A363" s="7" t="s">
        <v>66</v>
      </c>
      <c r="B363" s="8" t="s">
        <v>21</v>
      </c>
      <c r="C363" s="8" t="s">
        <v>22</v>
      </c>
      <c r="D363" s="9" t="s">
        <v>67</v>
      </c>
      <c r="E363" s="10" t="s">
        <v>68</v>
      </c>
      <c r="F363" s="11"/>
      <c r="G363" s="12" t="s">
        <v>221</v>
      </c>
      <c r="H363" s="12" t="str">
        <f>CONCATENATE(Tabela1[[#This Row],[ZONA]],Tabela1[[#This Row],[CD_ITEM]])</f>
        <v>G00037021380</v>
      </c>
      <c r="I363" s="13">
        <v>100</v>
      </c>
      <c r="J363" s="13">
        <v>0</v>
      </c>
      <c r="K363" s="13">
        <f>Tabela1[[#This Row],[Nov]]+Tabela1[[#This Row],[Nov Corte]]</f>
        <v>100</v>
      </c>
      <c r="L363" s="13">
        <f>IFERROR(VLOOKUP(H363,'Banco de dados ZDA'!A:I,9,0),0)</f>
        <v>0</v>
      </c>
      <c r="M363" s="13">
        <v>0</v>
      </c>
      <c r="N363" s="13">
        <v>200</v>
      </c>
      <c r="O363" s="13">
        <f>IFERROR(VLOOKUP(Tabela1[[#This Row],[Coluna2]],'Banco de dados ZDA'!A:J,10,0),0)</f>
        <v>10</v>
      </c>
      <c r="P363" s="13">
        <v>0</v>
      </c>
      <c r="Q363" s="13">
        <v>150</v>
      </c>
      <c r="R363" s="13">
        <f>AVERAGE(Tabela1[[#This Row],[NOVEMBRO TOTAL]],Tabela1[[#This Row],[DEZEMBRO TOTAL]],Tabela1[[#This Row],[JANEIRO TOTAL]])</f>
        <v>150</v>
      </c>
      <c r="S363" s="14">
        <f>IFERROR(Tabela1[[#This Row],[MÉDIA]]/Tabela1[[#This Row],[META MARÇO FINAL]],"-")</f>
        <v>0.90909090909090906</v>
      </c>
      <c r="T363" s="15">
        <f>Tabela1[[#This Row],[MÉDIA]]+Tabela1[[#This Row],[MÉDIA]]*10%</f>
        <v>165</v>
      </c>
      <c r="U363" s="16">
        <f>VLOOKUP(Tabela1[[#This Row],[CD_ITEM]],'BD PESO UNITÁRIO'!A:F,6,0)</f>
        <v>1.3420000000000001</v>
      </c>
      <c r="V363" s="15">
        <f>Tabela1[[#This Row],[META MARÇO FINAL]]*Tabela1[[#This Row],[PESO UNITÁRIO]]</f>
        <v>221.43</v>
      </c>
    </row>
    <row r="364" spans="1:22" x14ac:dyDescent="0.3">
      <c r="A364" s="7" t="s">
        <v>66</v>
      </c>
      <c r="B364" s="8" t="s">
        <v>21</v>
      </c>
      <c r="C364" s="8" t="s">
        <v>22</v>
      </c>
      <c r="D364" s="9" t="s">
        <v>69</v>
      </c>
      <c r="E364" s="10" t="s">
        <v>70</v>
      </c>
      <c r="F364" s="11"/>
      <c r="G364" s="12" t="s">
        <v>221</v>
      </c>
      <c r="H364" s="12" t="str">
        <f>CONCATENATE(Tabela1[[#This Row],[ZONA]],Tabela1[[#This Row],[CD_ITEM]])</f>
        <v>G00037021381</v>
      </c>
      <c r="I364" s="13">
        <v>100</v>
      </c>
      <c r="J364" s="13">
        <v>0</v>
      </c>
      <c r="K364" s="13">
        <f>Tabela1[[#This Row],[Nov]]+Tabela1[[#This Row],[Nov Corte]]</f>
        <v>100</v>
      </c>
      <c r="L364" s="13">
        <f>IFERROR(VLOOKUP(H364,'Banco de dados ZDA'!A:I,9,0),0)</f>
        <v>0</v>
      </c>
      <c r="M364" s="13">
        <v>0</v>
      </c>
      <c r="N364" s="13">
        <v>200</v>
      </c>
      <c r="O364" s="13">
        <f>IFERROR(VLOOKUP(Tabela1[[#This Row],[Coluna2]],'Banco de dados ZDA'!A:J,10,0),0)</f>
        <v>0</v>
      </c>
      <c r="P364" s="13">
        <v>0</v>
      </c>
      <c r="Q364" s="13">
        <v>150</v>
      </c>
      <c r="R364" s="13">
        <f>AVERAGE(Tabela1[[#This Row],[NOVEMBRO TOTAL]],Tabela1[[#This Row],[DEZEMBRO TOTAL]],Tabela1[[#This Row],[JANEIRO TOTAL]])</f>
        <v>150</v>
      </c>
      <c r="S364" s="14">
        <f>IFERROR(Tabela1[[#This Row],[MÉDIA]]/Tabela1[[#This Row],[META MARÇO FINAL]],"-")</f>
        <v>0.90909090909090906</v>
      </c>
      <c r="T364" s="15">
        <f>Tabela1[[#This Row],[MÉDIA]]+Tabela1[[#This Row],[MÉDIA]]*10%</f>
        <v>165</v>
      </c>
      <c r="U364" s="16">
        <f>VLOOKUP(Tabela1[[#This Row],[CD_ITEM]],'BD PESO UNITÁRIO'!A:F,6,0)</f>
        <v>8.8480000000000008</v>
      </c>
      <c r="V364" s="15">
        <f>Tabela1[[#This Row],[META MARÇO FINAL]]*Tabela1[[#This Row],[PESO UNITÁRIO]]</f>
        <v>1459.92</v>
      </c>
    </row>
    <row r="365" spans="1:22" x14ac:dyDescent="0.3">
      <c r="A365" s="7" t="s">
        <v>31</v>
      </c>
      <c r="B365" s="8" t="s">
        <v>32</v>
      </c>
      <c r="C365" s="8" t="s">
        <v>22</v>
      </c>
      <c r="D365" s="9" t="s">
        <v>71</v>
      </c>
      <c r="E365" s="10" t="s">
        <v>72</v>
      </c>
      <c r="F365" s="11"/>
      <c r="G365" s="12" t="s">
        <v>221</v>
      </c>
      <c r="H365" s="12" t="str">
        <f>CONCATENATE(Tabela1[[#This Row],[ZONA]],Tabela1[[#This Row],[CD_ITEM]])</f>
        <v>G00037021397</v>
      </c>
      <c r="I365" s="13">
        <v>100</v>
      </c>
      <c r="J365" s="13">
        <v>0</v>
      </c>
      <c r="K365" s="13">
        <f>Tabela1[[#This Row],[Nov]]+Tabela1[[#This Row],[Nov Corte]]</f>
        <v>100</v>
      </c>
      <c r="L365" s="13">
        <f>IFERROR(VLOOKUP(H365,'Banco de dados ZDA'!A:I,9,0),0)</f>
        <v>0</v>
      </c>
      <c r="M365" s="13">
        <v>0</v>
      </c>
      <c r="N365" s="13">
        <v>200</v>
      </c>
      <c r="O365" s="13">
        <f>IFERROR(VLOOKUP(Tabela1[[#This Row],[Coluna2]],'Banco de dados ZDA'!A:J,10,0),0)</f>
        <v>0</v>
      </c>
      <c r="P365" s="13">
        <v>0</v>
      </c>
      <c r="Q365" s="13">
        <v>150</v>
      </c>
      <c r="R365" s="13">
        <f>AVERAGE(Tabela1[[#This Row],[NOVEMBRO TOTAL]],Tabela1[[#This Row],[DEZEMBRO TOTAL]],Tabela1[[#This Row],[JANEIRO TOTAL]])</f>
        <v>150</v>
      </c>
      <c r="S365" s="14">
        <f>IFERROR(Tabela1[[#This Row],[MÉDIA]]/Tabela1[[#This Row],[META MARÇO FINAL]],"-")</f>
        <v>0.90909090909090906</v>
      </c>
      <c r="T365" s="15">
        <f>Tabela1[[#This Row],[MÉDIA]]+Tabela1[[#This Row],[MÉDIA]]*10%</f>
        <v>165</v>
      </c>
      <c r="U365" s="16">
        <f>VLOOKUP(Tabela1[[#This Row],[CD_ITEM]],'BD PESO UNITÁRIO'!A:F,6,0)</f>
        <v>25.18</v>
      </c>
      <c r="V365" s="15">
        <f>Tabela1[[#This Row],[META MARÇO FINAL]]*Tabela1[[#This Row],[PESO UNITÁRIO]]</f>
        <v>4154.7</v>
      </c>
    </row>
    <row r="366" spans="1:22" x14ac:dyDescent="0.3">
      <c r="A366" s="7" t="s">
        <v>31</v>
      </c>
      <c r="B366" s="8" t="s">
        <v>32</v>
      </c>
      <c r="C366" s="8" t="s">
        <v>22</v>
      </c>
      <c r="D366" s="9" t="s">
        <v>73</v>
      </c>
      <c r="E366" s="10" t="s">
        <v>74</v>
      </c>
      <c r="F366" s="11"/>
      <c r="G366" s="12" t="s">
        <v>221</v>
      </c>
      <c r="H366" s="12" t="str">
        <f>CONCATENATE(Tabela1[[#This Row],[ZONA]],Tabela1[[#This Row],[CD_ITEM]])</f>
        <v>G00037021398</v>
      </c>
      <c r="I366" s="13">
        <v>100</v>
      </c>
      <c r="J366" s="13">
        <v>0</v>
      </c>
      <c r="K366" s="13">
        <f>Tabela1[[#This Row],[Nov]]+Tabela1[[#This Row],[Nov Corte]]</f>
        <v>100</v>
      </c>
      <c r="L366" s="13">
        <f>IFERROR(VLOOKUP(H366,'Banco de dados ZDA'!A:I,9,0),0)</f>
        <v>0</v>
      </c>
      <c r="M366" s="13">
        <v>0</v>
      </c>
      <c r="N366" s="13">
        <v>200</v>
      </c>
      <c r="O366" s="13">
        <f>IFERROR(VLOOKUP(Tabela1[[#This Row],[Coluna2]],'Banco de dados ZDA'!A:J,10,0),0)</f>
        <v>0</v>
      </c>
      <c r="P366" s="13">
        <v>0</v>
      </c>
      <c r="Q366" s="13">
        <v>150</v>
      </c>
      <c r="R366" s="13">
        <f>AVERAGE(Tabela1[[#This Row],[NOVEMBRO TOTAL]],Tabela1[[#This Row],[DEZEMBRO TOTAL]],Tabela1[[#This Row],[JANEIRO TOTAL]])</f>
        <v>150</v>
      </c>
      <c r="S366" s="14">
        <f>IFERROR(Tabela1[[#This Row],[MÉDIA]]/Tabela1[[#This Row],[META MARÇO FINAL]],"-")</f>
        <v>0.90909090909090906</v>
      </c>
      <c r="T366" s="15">
        <f>Tabela1[[#This Row],[MÉDIA]]+Tabela1[[#This Row],[MÉDIA]]*10%</f>
        <v>165</v>
      </c>
      <c r="U366" s="16">
        <f>VLOOKUP(Tabela1[[#This Row],[CD_ITEM]],'BD PESO UNITÁRIO'!A:F,6,0)</f>
        <v>25.18</v>
      </c>
      <c r="V366" s="15">
        <f>Tabela1[[#This Row],[META MARÇO FINAL]]*Tabela1[[#This Row],[PESO UNITÁRIO]]</f>
        <v>4154.7</v>
      </c>
    </row>
    <row r="367" spans="1:22" x14ac:dyDescent="0.3">
      <c r="A367" s="7" t="s">
        <v>31</v>
      </c>
      <c r="B367" s="8" t="s">
        <v>32</v>
      </c>
      <c r="C367" s="8" t="s">
        <v>22</v>
      </c>
      <c r="D367" s="9" t="s">
        <v>75</v>
      </c>
      <c r="E367" s="10" t="s">
        <v>76</v>
      </c>
      <c r="F367" s="11"/>
      <c r="G367" s="12" t="s">
        <v>221</v>
      </c>
      <c r="H367" s="12" t="str">
        <f>CONCATENATE(Tabela1[[#This Row],[ZONA]],Tabela1[[#This Row],[CD_ITEM]])</f>
        <v>G00037021399</v>
      </c>
      <c r="I367" s="13">
        <v>100</v>
      </c>
      <c r="J367" s="13">
        <v>0</v>
      </c>
      <c r="K367" s="13">
        <f>Tabela1[[#This Row],[Nov]]+Tabela1[[#This Row],[Nov Corte]]</f>
        <v>100</v>
      </c>
      <c r="L367" s="13">
        <f>IFERROR(VLOOKUP(H367,'Banco de dados ZDA'!A:I,9,0),0)</f>
        <v>0</v>
      </c>
      <c r="M367" s="13">
        <v>0</v>
      </c>
      <c r="N367" s="13">
        <v>200</v>
      </c>
      <c r="O367" s="13">
        <f>IFERROR(VLOOKUP(Tabela1[[#This Row],[Coluna2]],'Banco de dados ZDA'!A:J,10,0),0)</f>
        <v>0</v>
      </c>
      <c r="P367" s="13">
        <v>0</v>
      </c>
      <c r="Q367" s="13">
        <v>150</v>
      </c>
      <c r="R367" s="13">
        <f>AVERAGE(Tabela1[[#This Row],[NOVEMBRO TOTAL]],Tabela1[[#This Row],[DEZEMBRO TOTAL]],Tabela1[[#This Row],[JANEIRO TOTAL]])</f>
        <v>150</v>
      </c>
      <c r="S367" s="14">
        <f>IFERROR(Tabela1[[#This Row],[MÉDIA]]/Tabela1[[#This Row],[META MARÇO FINAL]],"-")</f>
        <v>0.90909090909090906</v>
      </c>
      <c r="T367" s="15">
        <f>Tabela1[[#This Row],[MÉDIA]]+Tabela1[[#This Row],[MÉDIA]]*10%</f>
        <v>165</v>
      </c>
      <c r="U367" s="16">
        <f>VLOOKUP(Tabela1[[#This Row],[CD_ITEM]],'BD PESO UNITÁRIO'!A:F,6,0)</f>
        <v>25.18</v>
      </c>
      <c r="V367" s="15">
        <f>Tabela1[[#This Row],[META MARÇO FINAL]]*Tabela1[[#This Row],[PESO UNITÁRIO]]</f>
        <v>4154.7</v>
      </c>
    </row>
    <row r="368" spans="1:22" x14ac:dyDescent="0.3">
      <c r="A368" s="7" t="s">
        <v>38</v>
      </c>
      <c r="B368" s="8" t="s">
        <v>21</v>
      </c>
      <c r="C368" s="8" t="s">
        <v>22</v>
      </c>
      <c r="D368" s="9" t="s">
        <v>77</v>
      </c>
      <c r="E368" s="10" t="s">
        <v>78</v>
      </c>
      <c r="F368" s="11"/>
      <c r="G368" s="12" t="s">
        <v>221</v>
      </c>
      <c r="H368" s="12" t="str">
        <f>CONCATENATE(Tabela1[[#This Row],[ZONA]],Tabela1[[#This Row],[CD_ITEM]])</f>
        <v>G00037021400</v>
      </c>
      <c r="I368" s="13">
        <v>100</v>
      </c>
      <c r="J368" s="13">
        <v>0</v>
      </c>
      <c r="K368" s="13">
        <f>Tabela1[[#This Row],[Nov]]+Tabela1[[#This Row],[Nov Corte]]</f>
        <v>100</v>
      </c>
      <c r="L368" s="13">
        <f>IFERROR(VLOOKUP(H368,'Banco de dados ZDA'!A:I,9,0),0)</f>
        <v>0</v>
      </c>
      <c r="M368" s="13">
        <v>0</v>
      </c>
      <c r="N368" s="13">
        <v>200</v>
      </c>
      <c r="O368" s="13">
        <f>IFERROR(VLOOKUP(Tabela1[[#This Row],[Coluna2]],'Banco de dados ZDA'!A:J,10,0),0)</f>
        <v>300</v>
      </c>
      <c r="P368" s="13">
        <v>0</v>
      </c>
      <c r="Q368" s="13">
        <v>150</v>
      </c>
      <c r="R368" s="13">
        <f>AVERAGE(Tabela1[[#This Row],[NOVEMBRO TOTAL]],Tabela1[[#This Row],[DEZEMBRO TOTAL]],Tabela1[[#This Row],[JANEIRO TOTAL]])</f>
        <v>150</v>
      </c>
      <c r="S368" s="14">
        <f>IFERROR(Tabela1[[#This Row],[MÉDIA]]/Tabela1[[#This Row],[META MARÇO FINAL]],"-")</f>
        <v>0.90909090909090906</v>
      </c>
      <c r="T368" s="15">
        <f>Tabela1[[#This Row],[MÉDIA]]+Tabela1[[#This Row],[MÉDIA]]*10%</f>
        <v>165</v>
      </c>
      <c r="U368" s="16">
        <f>VLOOKUP(Tabela1[[#This Row],[CD_ITEM]],'BD PESO UNITÁRIO'!A:F,6,0)</f>
        <v>6.7859999999999996</v>
      </c>
      <c r="V368" s="15">
        <f>Tabela1[[#This Row],[META MARÇO FINAL]]*Tabela1[[#This Row],[PESO UNITÁRIO]]</f>
        <v>1119.6899999999998</v>
      </c>
    </row>
    <row r="369" spans="1:22" x14ac:dyDescent="0.3">
      <c r="A369" s="7" t="s">
        <v>26</v>
      </c>
      <c r="B369" s="8" t="s">
        <v>21</v>
      </c>
      <c r="C369" s="8" t="s">
        <v>22</v>
      </c>
      <c r="D369" s="9" t="s">
        <v>79</v>
      </c>
      <c r="E369" s="10" t="s">
        <v>80</v>
      </c>
      <c r="F369" s="11"/>
      <c r="G369" s="12" t="s">
        <v>221</v>
      </c>
      <c r="H369" s="12" t="str">
        <f>CONCATENATE(Tabela1[[#This Row],[ZONA]],Tabela1[[#This Row],[CD_ITEM]])</f>
        <v>G00037021432</v>
      </c>
      <c r="I369" s="13">
        <v>100</v>
      </c>
      <c r="J369" s="13">
        <v>0</v>
      </c>
      <c r="K369" s="13">
        <f>Tabela1[[#This Row],[Nov]]+Tabela1[[#This Row],[Nov Corte]]</f>
        <v>100</v>
      </c>
      <c r="L369" s="13">
        <f>IFERROR(VLOOKUP(H369,'Banco de dados ZDA'!A:I,9,0),0)</f>
        <v>0</v>
      </c>
      <c r="M369" s="13">
        <v>0</v>
      </c>
      <c r="N369" s="13">
        <v>200</v>
      </c>
      <c r="O369" s="13">
        <f>IFERROR(VLOOKUP(Tabela1[[#This Row],[Coluna2]],'Banco de dados ZDA'!A:J,10,0),0)</f>
        <v>0</v>
      </c>
      <c r="P369" s="13">
        <v>0</v>
      </c>
      <c r="Q369" s="13">
        <v>150</v>
      </c>
      <c r="R369" s="13">
        <f>AVERAGE(Tabela1[[#This Row],[NOVEMBRO TOTAL]],Tabela1[[#This Row],[DEZEMBRO TOTAL]],Tabela1[[#This Row],[JANEIRO TOTAL]])</f>
        <v>150</v>
      </c>
      <c r="S369" s="14">
        <f>IFERROR(Tabela1[[#This Row],[MÉDIA]]/Tabela1[[#This Row],[META MARÇO FINAL]],"-")</f>
        <v>0.90909090909090906</v>
      </c>
      <c r="T369" s="15">
        <f>Tabela1[[#This Row],[MÉDIA]]+Tabela1[[#This Row],[MÉDIA]]*10%</f>
        <v>165</v>
      </c>
      <c r="U369" s="16">
        <f>VLOOKUP(Tabela1[[#This Row],[CD_ITEM]],'BD PESO UNITÁRIO'!A:F,6,0)</f>
        <v>4.734</v>
      </c>
      <c r="V369" s="15">
        <f>Tabela1[[#This Row],[META MARÇO FINAL]]*Tabela1[[#This Row],[PESO UNITÁRIO]]</f>
        <v>781.11</v>
      </c>
    </row>
    <row r="370" spans="1:22" x14ac:dyDescent="0.3">
      <c r="A370" s="7" t="s">
        <v>20</v>
      </c>
      <c r="B370" s="8" t="s">
        <v>21</v>
      </c>
      <c r="C370" s="8" t="s">
        <v>22</v>
      </c>
      <c r="D370" s="9" t="s">
        <v>81</v>
      </c>
      <c r="E370" s="10" t="s">
        <v>82</v>
      </c>
      <c r="F370" s="11"/>
      <c r="G370" s="12" t="s">
        <v>221</v>
      </c>
      <c r="H370" s="12" t="str">
        <f>CONCATENATE(Tabela1[[#This Row],[ZONA]],Tabela1[[#This Row],[CD_ITEM]])</f>
        <v>G00037021433</v>
      </c>
      <c r="I370" s="13">
        <v>100</v>
      </c>
      <c r="J370" s="13">
        <v>0</v>
      </c>
      <c r="K370" s="13">
        <f>Tabela1[[#This Row],[Nov]]+Tabela1[[#This Row],[Nov Corte]]</f>
        <v>100</v>
      </c>
      <c r="L370" s="13">
        <f>IFERROR(VLOOKUP(H370,'Banco de dados ZDA'!A:I,9,0),0)</f>
        <v>0</v>
      </c>
      <c r="M370" s="13">
        <v>0</v>
      </c>
      <c r="N370" s="13">
        <v>200</v>
      </c>
      <c r="O370" s="13">
        <f>IFERROR(VLOOKUP(Tabela1[[#This Row],[Coluna2]],'Banco de dados ZDA'!A:J,10,0),0)</f>
        <v>0</v>
      </c>
      <c r="P370" s="13">
        <v>0</v>
      </c>
      <c r="Q370" s="13">
        <v>150</v>
      </c>
      <c r="R370" s="13">
        <f>AVERAGE(Tabela1[[#This Row],[NOVEMBRO TOTAL]],Tabela1[[#This Row],[DEZEMBRO TOTAL]],Tabela1[[#This Row],[JANEIRO TOTAL]])</f>
        <v>150</v>
      </c>
      <c r="S370" s="14">
        <f>IFERROR(Tabela1[[#This Row],[MÉDIA]]/Tabela1[[#This Row],[META MARÇO FINAL]],"-")</f>
        <v>0.90909090909090906</v>
      </c>
      <c r="T370" s="15">
        <f>Tabela1[[#This Row],[MÉDIA]]+Tabela1[[#This Row],[MÉDIA]]*10%</f>
        <v>165</v>
      </c>
      <c r="U370" s="16">
        <f>VLOOKUP(Tabela1[[#This Row],[CD_ITEM]],'BD PESO UNITÁRIO'!A:F,6,0)</f>
        <v>3.694</v>
      </c>
      <c r="V370" s="15">
        <f>Tabela1[[#This Row],[META MARÇO FINAL]]*Tabela1[[#This Row],[PESO UNITÁRIO]]</f>
        <v>609.51</v>
      </c>
    </row>
    <row r="371" spans="1:22" x14ac:dyDescent="0.3">
      <c r="A371" s="7" t="s">
        <v>26</v>
      </c>
      <c r="B371" s="8" t="s">
        <v>21</v>
      </c>
      <c r="C371" s="8" t="s">
        <v>22</v>
      </c>
      <c r="D371" s="9" t="s">
        <v>83</v>
      </c>
      <c r="E371" s="10" t="s">
        <v>84</v>
      </c>
      <c r="F371" s="11"/>
      <c r="G371" s="12" t="s">
        <v>221</v>
      </c>
      <c r="H371" s="12" t="str">
        <f>CONCATENATE(Tabela1[[#This Row],[ZONA]],Tabela1[[#This Row],[CD_ITEM]])</f>
        <v>G00037021443</v>
      </c>
      <c r="I371" s="13">
        <v>100</v>
      </c>
      <c r="J371" s="13">
        <v>0</v>
      </c>
      <c r="K371" s="13">
        <f>Tabela1[[#This Row],[Nov]]+Tabela1[[#This Row],[Nov Corte]]</f>
        <v>100</v>
      </c>
      <c r="L371" s="13">
        <f>IFERROR(VLOOKUP(H371,'Banco de dados ZDA'!A:I,9,0),0)</f>
        <v>0</v>
      </c>
      <c r="M371" s="13">
        <v>0</v>
      </c>
      <c r="N371" s="13">
        <v>200</v>
      </c>
      <c r="O371" s="13">
        <f>IFERROR(VLOOKUP(Tabela1[[#This Row],[Coluna2]],'Banco de dados ZDA'!A:J,10,0),0)</f>
        <v>0</v>
      </c>
      <c r="P371" s="13">
        <v>0</v>
      </c>
      <c r="Q371" s="13">
        <v>150</v>
      </c>
      <c r="R371" s="13">
        <f>AVERAGE(Tabela1[[#This Row],[NOVEMBRO TOTAL]],Tabela1[[#This Row],[DEZEMBRO TOTAL]],Tabela1[[#This Row],[JANEIRO TOTAL]])</f>
        <v>150</v>
      </c>
      <c r="S371" s="14">
        <f>IFERROR(Tabela1[[#This Row],[MÉDIA]]/Tabela1[[#This Row],[META MARÇO FINAL]],"-")</f>
        <v>0.90909090909090906</v>
      </c>
      <c r="T371" s="15">
        <f>Tabela1[[#This Row],[MÉDIA]]+Tabela1[[#This Row],[MÉDIA]]*10%</f>
        <v>165</v>
      </c>
      <c r="U371" s="16">
        <f>VLOOKUP(Tabela1[[#This Row],[CD_ITEM]],'BD PESO UNITÁRIO'!A:F,6,0)</f>
        <v>4.734</v>
      </c>
      <c r="V371" s="15">
        <f>Tabela1[[#This Row],[META MARÇO FINAL]]*Tabela1[[#This Row],[PESO UNITÁRIO]]</f>
        <v>781.11</v>
      </c>
    </row>
    <row r="372" spans="1:22" x14ac:dyDescent="0.3">
      <c r="A372" s="7" t="s">
        <v>56</v>
      </c>
      <c r="B372" s="8" t="s">
        <v>57</v>
      </c>
      <c r="C372" s="8" t="s">
        <v>22</v>
      </c>
      <c r="D372" s="9" t="s">
        <v>85</v>
      </c>
      <c r="E372" s="10" t="s">
        <v>86</v>
      </c>
      <c r="F372" s="11"/>
      <c r="G372" s="12" t="s">
        <v>221</v>
      </c>
      <c r="H372" s="12" t="str">
        <f>CONCATENATE(Tabela1[[#This Row],[ZONA]],Tabela1[[#This Row],[CD_ITEM]])</f>
        <v>G00037021499</v>
      </c>
      <c r="I372" s="13">
        <v>100</v>
      </c>
      <c r="J372" s="13">
        <v>0</v>
      </c>
      <c r="K372" s="13">
        <f>Tabela1[[#This Row],[Nov]]+Tabela1[[#This Row],[Nov Corte]]</f>
        <v>100</v>
      </c>
      <c r="L372" s="13">
        <f>IFERROR(VLOOKUP(H372,'Banco de dados ZDA'!A:I,9,0),0)</f>
        <v>0</v>
      </c>
      <c r="M372" s="13">
        <v>0</v>
      </c>
      <c r="N372" s="13">
        <v>200</v>
      </c>
      <c r="O372" s="13">
        <f>IFERROR(VLOOKUP(Tabela1[[#This Row],[Coluna2]],'Banco de dados ZDA'!A:J,10,0),0)</f>
        <v>0</v>
      </c>
      <c r="P372" s="13">
        <v>0</v>
      </c>
      <c r="Q372" s="13">
        <v>150</v>
      </c>
      <c r="R372" s="13">
        <f>AVERAGE(Tabela1[[#This Row],[NOVEMBRO TOTAL]],Tabela1[[#This Row],[DEZEMBRO TOTAL]],Tabela1[[#This Row],[JANEIRO TOTAL]])</f>
        <v>150</v>
      </c>
      <c r="S372" s="14">
        <f>IFERROR(Tabela1[[#This Row],[MÉDIA]]/Tabela1[[#This Row],[META MARÇO FINAL]],"-")</f>
        <v>0.90909090909090906</v>
      </c>
      <c r="T372" s="15">
        <f>Tabela1[[#This Row],[MÉDIA]]+Tabela1[[#This Row],[MÉDIA]]*10%</f>
        <v>165</v>
      </c>
      <c r="U372" s="16">
        <f>VLOOKUP(Tabela1[[#This Row],[CD_ITEM]],'BD PESO UNITÁRIO'!A:F,6,0)</f>
        <v>6</v>
      </c>
      <c r="V372" s="15">
        <f>Tabela1[[#This Row],[META MARÇO FINAL]]*Tabela1[[#This Row],[PESO UNITÁRIO]]</f>
        <v>990</v>
      </c>
    </row>
    <row r="373" spans="1:22" x14ac:dyDescent="0.3">
      <c r="A373" s="7" t="s">
        <v>56</v>
      </c>
      <c r="B373" s="8" t="s">
        <v>57</v>
      </c>
      <c r="C373" s="8" t="s">
        <v>22</v>
      </c>
      <c r="D373" s="9" t="s">
        <v>87</v>
      </c>
      <c r="E373" s="10" t="s">
        <v>88</v>
      </c>
      <c r="F373" s="11"/>
      <c r="G373" s="12" t="s">
        <v>221</v>
      </c>
      <c r="H373" s="12" t="str">
        <f>CONCATENATE(Tabela1[[#This Row],[ZONA]],Tabela1[[#This Row],[CD_ITEM]])</f>
        <v>G00037021500</v>
      </c>
      <c r="I373" s="13">
        <v>100</v>
      </c>
      <c r="J373" s="13">
        <v>0</v>
      </c>
      <c r="K373" s="13">
        <f>Tabela1[[#This Row],[Nov]]+Tabela1[[#This Row],[Nov Corte]]</f>
        <v>100</v>
      </c>
      <c r="L373" s="13">
        <f>IFERROR(VLOOKUP(H373,'Banco de dados ZDA'!A:I,9,0),0)</f>
        <v>0</v>
      </c>
      <c r="M373" s="13">
        <v>0</v>
      </c>
      <c r="N373" s="13">
        <v>200</v>
      </c>
      <c r="O373" s="13">
        <f>IFERROR(VLOOKUP(Tabela1[[#This Row],[Coluna2]],'Banco de dados ZDA'!A:J,10,0),0)</f>
        <v>0</v>
      </c>
      <c r="P373" s="13">
        <v>0</v>
      </c>
      <c r="Q373" s="13">
        <v>150</v>
      </c>
      <c r="R373" s="13">
        <f>AVERAGE(Tabela1[[#This Row],[NOVEMBRO TOTAL]],Tabela1[[#This Row],[DEZEMBRO TOTAL]],Tabela1[[#This Row],[JANEIRO TOTAL]])</f>
        <v>150</v>
      </c>
      <c r="S373" s="14">
        <f>IFERROR(Tabela1[[#This Row],[MÉDIA]]/Tabela1[[#This Row],[META MARÇO FINAL]],"-")</f>
        <v>0.90909090909090906</v>
      </c>
      <c r="T373" s="15">
        <f>Tabela1[[#This Row],[MÉDIA]]+Tabela1[[#This Row],[MÉDIA]]*10%</f>
        <v>165</v>
      </c>
      <c r="U373" s="16">
        <f>VLOOKUP(Tabela1[[#This Row],[CD_ITEM]],'BD PESO UNITÁRIO'!A:F,6,0)</f>
        <v>6</v>
      </c>
      <c r="V373" s="15">
        <f>Tabela1[[#This Row],[META MARÇO FINAL]]*Tabela1[[#This Row],[PESO UNITÁRIO]]</f>
        <v>990</v>
      </c>
    </row>
    <row r="374" spans="1:22" x14ac:dyDescent="0.3">
      <c r="A374" s="7" t="s">
        <v>56</v>
      </c>
      <c r="B374" s="8" t="s">
        <v>57</v>
      </c>
      <c r="C374" s="8" t="s">
        <v>22</v>
      </c>
      <c r="D374" s="9" t="s">
        <v>89</v>
      </c>
      <c r="E374" s="10" t="s">
        <v>90</v>
      </c>
      <c r="F374" s="11"/>
      <c r="G374" s="12" t="s">
        <v>221</v>
      </c>
      <c r="H374" s="12" t="str">
        <f>CONCATENATE(Tabela1[[#This Row],[ZONA]],Tabela1[[#This Row],[CD_ITEM]])</f>
        <v>G00037021501</v>
      </c>
      <c r="I374" s="13">
        <v>100</v>
      </c>
      <c r="J374" s="13">
        <v>0</v>
      </c>
      <c r="K374" s="13">
        <f>Tabela1[[#This Row],[Nov]]+Tabela1[[#This Row],[Nov Corte]]</f>
        <v>100</v>
      </c>
      <c r="L374" s="13">
        <f>IFERROR(VLOOKUP(H374,'Banco de dados ZDA'!A:I,9,0),0)</f>
        <v>0</v>
      </c>
      <c r="M374" s="13">
        <v>0</v>
      </c>
      <c r="N374" s="13">
        <v>200</v>
      </c>
      <c r="O374" s="13">
        <f>IFERROR(VLOOKUP(Tabela1[[#This Row],[Coluna2]],'Banco de dados ZDA'!A:J,10,0),0)</f>
        <v>0</v>
      </c>
      <c r="P374" s="13">
        <v>0</v>
      </c>
      <c r="Q374" s="13">
        <v>150</v>
      </c>
      <c r="R374" s="13">
        <f>AVERAGE(Tabela1[[#This Row],[NOVEMBRO TOTAL]],Tabela1[[#This Row],[DEZEMBRO TOTAL]],Tabela1[[#This Row],[JANEIRO TOTAL]])</f>
        <v>150</v>
      </c>
      <c r="S374" s="14">
        <f>IFERROR(Tabela1[[#This Row],[MÉDIA]]/Tabela1[[#This Row],[META MARÇO FINAL]],"-")</f>
        <v>0.90909090909090906</v>
      </c>
      <c r="T374" s="15">
        <f>Tabela1[[#This Row],[MÉDIA]]+Tabela1[[#This Row],[MÉDIA]]*10%</f>
        <v>165</v>
      </c>
      <c r="U374" s="16">
        <f>VLOOKUP(Tabela1[[#This Row],[CD_ITEM]],'BD PESO UNITÁRIO'!A:F,6,0)</f>
        <v>6</v>
      </c>
      <c r="V374" s="15">
        <f>Tabela1[[#This Row],[META MARÇO FINAL]]*Tabela1[[#This Row],[PESO UNITÁRIO]]</f>
        <v>990</v>
      </c>
    </row>
    <row r="375" spans="1:22" x14ac:dyDescent="0.3">
      <c r="A375" s="7" t="s">
        <v>38</v>
      </c>
      <c r="B375" s="8" t="s">
        <v>21</v>
      </c>
      <c r="C375" s="8" t="s">
        <v>22</v>
      </c>
      <c r="D375" s="9" t="s">
        <v>91</v>
      </c>
      <c r="E375" s="10" t="s">
        <v>92</v>
      </c>
      <c r="F375" s="11"/>
      <c r="G375" s="12" t="s">
        <v>221</v>
      </c>
      <c r="H375" s="12" t="str">
        <f>CONCATENATE(Tabela1[[#This Row],[ZONA]],Tabela1[[#This Row],[CD_ITEM]])</f>
        <v>G00037021502</v>
      </c>
      <c r="I375" s="13">
        <v>100</v>
      </c>
      <c r="J375" s="13">
        <v>0</v>
      </c>
      <c r="K375" s="13">
        <f>Tabela1[[#This Row],[Nov]]+Tabela1[[#This Row],[Nov Corte]]</f>
        <v>100</v>
      </c>
      <c r="L375" s="13">
        <f>IFERROR(VLOOKUP(H375,'Banco de dados ZDA'!A:I,9,0),0)</f>
        <v>0</v>
      </c>
      <c r="M375" s="13">
        <v>0</v>
      </c>
      <c r="N375" s="13">
        <v>200</v>
      </c>
      <c r="O375" s="13">
        <f>IFERROR(VLOOKUP(Tabela1[[#This Row],[Coluna2]],'Banco de dados ZDA'!A:J,10,0),0)</f>
        <v>0</v>
      </c>
      <c r="P375" s="13">
        <v>0</v>
      </c>
      <c r="Q375" s="13">
        <v>150</v>
      </c>
      <c r="R375" s="13">
        <f>AVERAGE(Tabela1[[#This Row],[NOVEMBRO TOTAL]],Tabela1[[#This Row],[DEZEMBRO TOTAL]],Tabela1[[#This Row],[JANEIRO TOTAL]])</f>
        <v>150</v>
      </c>
      <c r="S375" s="14">
        <f>IFERROR(Tabela1[[#This Row],[MÉDIA]]/Tabela1[[#This Row],[META MARÇO FINAL]],"-")</f>
        <v>0.90909090909090906</v>
      </c>
      <c r="T375" s="15">
        <f>Tabela1[[#This Row],[MÉDIA]]+Tabela1[[#This Row],[MÉDIA]]*10%</f>
        <v>165</v>
      </c>
      <c r="U375" s="16">
        <f>VLOOKUP(Tabela1[[#This Row],[CD_ITEM]],'BD PESO UNITÁRIO'!A:F,6,0)</f>
        <v>1.105</v>
      </c>
      <c r="V375" s="15">
        <f>Tabela1[[#This Row],[META MARÇO FINAL]]*Tabela1[[#This Row],[PESO UNITÁRIO]]</f>
        <v>182.32499999999999</v>
      </c>
    </row>
    <row r="376" spans="1:22" x14ac:dyDescent="0.3">
      <c r="A376" s="7" t="s">
        <v>38</v>
      </c>
      <c r="B376" s="8" t="s">
        <v>21</v>
      </c>
      <c r="C376" s="8" t="s">
        <v>22</v>
      </c>
      <c r="D376" s="9" t="s">
        <v>93</v>
      </c>
      <c r="E376" s="10" t="s">
        <v>94</v>
      </c>
      <c r="F376" s="11"/>
      <c r="G376" s="12" t="s">
        <v>221</v>
      </c>
      <c r="H376" s="12" t="str">
        <f>CONCATENATE(Tabela1[[#This Row],[ZONA]],Tabela1[[#This Row],[CD_ITEM]])</f>
        <v>G00037021506</v>
      </c>
      <c r="I376" s="13">
        <v>100</v>
      </c>
      <c r="J376" s="13">
        <v>0</v>
      </c>
      <c r="K376" s="13">
        <f>Tabela1[[#This Row],[Nov]]+Tabela1[[#This Row],[Nov Corte]]</f>
        <v>100</v>
      </c>
      <c r="L376" s="13">
        <f>IFERROR(VLOOKUP(H376,'Banco de dados ZDA'!A:I,9,0),0)</f>
        <v>0</v>
      </c>
      <c r="M376" s="13">
        <v>0</v>
      </c>
      <c r="N376" s="13">
        <v>200</v>
      </c>
      <c r="O376" s="13">
        <f>IFERROR(VLOOKUP(Tabela1[[#This Row],[Coluna2]],'Banco de dados ZDA'!A:J,10,0),0)</f>
        <v>0</v>
      </c>
      <c r="P376" s="13">
        <v>0</v>
      </c>
      <c r="Q376" s="13">
        <v>150</v>
      </c>
      <c r="R376" s="13">
        <f>AVERAGE(Tabela1[[#This Row],[NOVEMBRO TOTAL]],Tabela1[[#This Row],[DEZEMBRO TOTAL]],Tabela1[[#This Row],[JANEIRO TOTAL]])</f>
        <v>150</v>
      </c>
      <c r="S376" s="14">
        <f>IFERROR(Tabela1[[#This Row],[MÉDIA]]/Tabela1[[#This Row],[META MARÇO FINAL]],"-")</f>
        <v>0.90909090909090906</v>
      </c>
      <c r="T376" s="15">
        <f>Tabela1[[#This Row],[MÉDIA]]+Tabela1[[#This Row],[MÉDIA]]*10%</f>
        <v>165</v>
      </c>
      <c r="U376" s="16">
        <f>VLOOKUP(Tabela1[[#This Row],[CD_ITEM]],'BD PESO UNITÁRIO'!A:F,6,0)</f>
        <v>2.2949999999999999</v>
      </c>
      <c r="V376" s="15">
        <f>Tabela1[[#This Row],[META MARÇO FINAL]]*Tabela1[[#This Row],[PESO UNITÁRIO]]</f>
        <v>378.67500000000001</v>
      </c>
    </row>
    <row r="377" spans="1:22" x14ac:dyDescent="0.3">
      <c r="A377" s="7" t="s">
        <v>95</v>
      </c>
      <c r="B377" s="8" t="s">
        <v>32</v>
      </c>
      <c r="C377" s="8" t="s">
        <v>96</v>
      </c>
      <c r="D377" s="9" t="s">
        <v>97</v>
      </c>
      <c r="E377" s="10" t="s">
        <v>98</v>
      </c>
      <c r="F377" s="11"/>
      <c r="G377" s="12" t="s">
        <v>221</v>
      </c>
      <c r="H377" s="12" t="str">
        <f>CONCATENATE(Tabela1[[#This Row],[ZONA]],Tabela1[[#This Row],[CD_ITEM]])</f>
        <v>G00037021538</v>
      </c>
      <c r="I377" s="13">
        <v>100</v>
      </c>
      <c r="J377" s="13">
        <v>0</v>
      </c>
      <c r="K377" s="13">
        <f>Tabela1[[#This Row],[Nov]]+Tabela1[[#This Row],[Nov Corte]]</f>
        <v>100</v>
      </c>
      <c r="L377" s="13">
        <f>IFERROR(VLOOKUP(H377,'Banco de dados ZDA'!A:I,9,0),0)</f>
        <v>0</v>
      </c>
      <c r="M377" s="13">
        <v>0</v>
      </c>
      <c r="N377" s="13">
        <v>200</v>
      </c>
      <c r="O377" s="13">
        <f>IFERROR(VLOOKUP(Tabela1[[#This Row],[Coluna2]],'Banco de dados ZDA'!A:J,10,0),0)</f>
        <v>0</v>
      </c>
      <c r="P377" s="13">
        <v>0</v>
      </c>
      <c r="Q377" s="13">
        <v>150</v>
      </c>
      <c r="R377" s="13">
        <f>AVERAGE(Tabela1[[#This Row],[NOVEMBRO TOTAL]],Tabela1[[#This Row],[DEZEMBRO TOTAL]],Tabela1[[#This Row],[JANEIRO TOTAL]])</f>
        <v>150</v>
      </c>
      <c r="S377" s="14">
        <f>IFERROR(Tabela1[[#This Row],[MÉDIA]]/Tabela1[[#This Row],[META MARÇO FINAL]],"-")</f>
        <v>0.90909090909090906</v>
      </c>
      <c r="T377" s="15">
        <f>Tabela1[[#This Row],[MÉDIA]]+Tabela1[[#This Row],[MÉDIA]]*10%</f>
        <v>165</v>
      </c>
      <c r="U377" s="16">
        <f>VLOOKUP(Tabela1[[#This Row],[CD_ITEM]],'BD PESO UNITÁRIO'!A:F,6,0)</f>
        <v>25.18</v>
      </c>
      <c r="V377" s="15">
        <f>Tabela1[[#This Row],[META MARÇO FINAL]]*Tabela1[[#This Row],[PESO UNITÁRIO]]</f>
        <v>4154.7</v>
      </c>
    </row>
    <row r="378" spans="1:22" x14ac:dyDescent="0.3">
      <c r="A378" s="7" t="s">
        <v>31</v>
      </c>
      <c r="B378" s="8" t="s">
        <v>32</v>
      </c>
      <c r="C378" s="8" t="s">
        <v>22</v>
      </c>
      <c r="D378" s="9" t="s">
        <v>99</v>
      </c>
      <c r="E378" s="10" t="s">
        <v>100</v>
      </c>
      <c r="F378" s="11"/>
      <c r="G378" s="12" t="s">
        <v>221</v>
      </c>
      <c r="H378" s="12" t="str">
        <f>CONCATENATE(Tabela1[[#This Row],[ZONA]],Tabela1[[#This Row],[CD_ITEM]])</f>
        <v>G00037021539</v>
      </c>
      <c r="I378" s="13">
        <v>100</v>
      </c>
      <c r="J378" s="13">
        <v>0</v>
      </c>
      <c r="K378" s="13">
        <f>Tabela1[[#This Row],[Nov]]+Tabela1[[#This Row],[Nov Corte]]</f>
        <v>100</v>
      </c>
      <c r="L378" s="13">
        <f>IFERROR(VLOOKUP(H378,'Banco de dados ZDA'!A:I,9,0),0)</f>
        <v>0</v>
      </c>
      <c r="M378" s="13">
        <v>0</v>
      </c>
      <c r="N378" s="13">
        <v>200</v>
      </c>
      <c r="O378" s="13">
        <f>IFERROR(VLOOKUP(Tabela1[[#This Row],[Coluna2]],'Banco de dados ZDA'!A:J,10,0),0)</f>
        <v>0</v>
      </c>
      <c r="P378" s="13">
        <v>0</v>
      </c>
      <c r="Q378" s="13">
        <v>150</v>
      </c>
      <c r="R378" s="13">
        <f>AVERAGE(Tabela1[[#This Row],[NOVEMBRO TOTAL]],Tabela1[[#This Row],[DEZEMBRO TOTAL]],Tabela1[[#This Row],[JANEIRO TOTAL]])</f>
        <v>150</v>
      </c>
      <c r="S378" s="14">
        <f>IFERROR(Tabela1[[#This Row],[MÉDIA]]/Tabela1[[#This Row],[META MARÇO FINAL]],"-")</f>
        <v>0.90909090909090906</v>
      </c>
      <c r="T378" s="15">
        <f>Tabela1[[#This Row],[MÉDIA]]+Tabela1[[#This Row],[MÉDIA]]*10%</f>
        <v>165</v>
      </c>
      <c r="U378" s="16">
        <f>VLOOKUP(Tabela1[[#This Row],[CD_ITEM]],'BD PESO UNITÁRIO'!A:F,6,0)</f>
        <v>25.18</v>
      </c>
      <c r="V378" s="15">
        <f>Tabela1[[#This Row],[META MARÇO FINAL]]*Tabela1[[#This Row],[PESO UNITÁRIO]]</f>
        <v>4154.7</v>
      </c>
    </row>
    <row r="379" spans="1:22" x14ac:dyDescent="0.3">
      <c r="A379" s="7" t="s">
        <v>101</v>
      </c>
      <c r="B379" s="8" t="s">
        <v>32</v>
      </c>
      <c r="C379" s="8" t="s">
        <v>22</v>
      </c>
      <c r="D379" s="9" t="s">
        <v>102</v>
      </c>
      <c r="E379" s="10" t="s">
        <v>103</v>
      </c>
      <c r="F379" s="11"/>
      <c r="G379" s="12" t="s">
        <v>221</v>
      </c>
      <c r="H379" s="12" t="str">
        <f>CONCATENATE(Tabela1[[#This Row],[ZONA]],Tabela1[[#This Row],[CD_ITEM]])</f>
        <v>G00037021542</v>
      </c>
      <c r="I379" s="13">
        <f>IFERROR(VLOOKUP(Tabela1[[#This Row],[Coluna2]],'Banco de dados ZDA'!A:E,5,0),0)</f>
        <v>20</v>
      </c>
      <c r="J379" s="13">
        <v>0</v>
      </c>
      <c r="K379" s="13">
        <f>Tabela1[[#This Row],[Nov]]+Tabela1[[#This Row],[Nov Corte]]</f>
        <v>20</v>
      </c>
      <c r="L379" s="13">
        <f>IFERROR(VLOOKUP(H379,'Banco de dados ZDA'!A:I,9,0),0)</f>
        <v>0</v>
      </c>
      <c r="M379" s="13">
        <v>0</v>
      </c>
      <c r="N379" s="13">
        <v>50</v>
      </c>
      <c r="O379" s="13">
        <f>IFERROR(VLOOKUP(Tabela1[[#This Row],[Coluna2]],'Banco de dados ZDA'!A:J,10,0),0)</f>
        <v>68</v>
      </c>
      <c r="P379" s="13">
        <v>0</v>
      </c>
      <c r="Q379" s="13">
        <f>Tabela1[[#This Row],[Jan]]+Tabela1[[#This Row],[Jan Corte]]</f>
        <v>68</v>
      </c>
      <c r="R379" s="13">
        <f>AVERAGE(Tabela1[[#This Row],[NOVEMBRO TOTAL]],Tabela1[[#This Row],[DEZEMBRO TOTAL]],Tabela1[[#This Row],[JANEIRO TOTAL]])</f>
        <v>46</v>
      </c>
      <c r="S379" s="14">
        <f>IFERROR(Tabela1[[#This Row],[MÉDIA]]/Tabela1[[#This Row],[META MARÇO FINAL]],"-")</f>
        <v>0.90909090909090906</v>
      </c>
      <c r="T379" s="15">
        <f>Tabela1[[#This Row],[MÉDIA]]+Tabela1[[#This Row],[MÉDIA]]*10%</f>
        <v>50.6</v>
      </c>
      <c r="U379" s="16">
        <f>VLOOKUP(Tabela1[[#This Row],[CD_ITEM]],'BD PESO UNITÁRIO'!A:F,6,0)</f>
        <v>10.555</v>
      </c>
      <c r="V379" s="15">
        <f>Tabela1[[#This Row],[META MARÇO FINAL]]*Tabela1[[#This Row],[PESO UNITÁRIO]]</f>
        <v>534.08299999999997</v>
      </c>
    </row>
    <row r="380" spans="1:22" x14ac:dyDescent="0.3">
      <c r="A380" s="7" t="s">
        <v>95</v>
      </c>
      <c r="B380" s="8" t="s">
        <v>32</v>
      </c>
      <c r="C380" s="8" t="s">
        <v>96</v>
      </c>
      <c r="D380" s="9" t="s">
        <v>104</v>
      </c>
      <c r="E380" s="10" t="s">
        <v>105</v>
      </c>
      <c r="F380" s="11"/>
      <c r="G380" s="12" t="s">
        <v>221</v>
      </c>
      <c r="H380" s="12" t="str">
        <f>CONCATENATE(Tabela1[[#This Row],[ZONA]],Tabela1[[#This Row],[CD_ITEM]])</f>
        <v>G00037021560</v>
      </c>
      <c r="I380" s="13">
        <v>100</v>
      </c>
      <c r="J380" s="13">
        <v>0</v>
      </c>
      <c r="K380" s="13">
        <f>Tabela1[[#This Row],[Nov]]+Tabela1[[#This Row],[Nov Corte]]</f>
        <v>100</v>
      </c>
      <c r="L380" s="13">
        <f>IFERROR(VLOOKUP(H380,'Banco de dados ZDA'!A:I,9,0),0)</f>
        <v>0</v>
      </c>
      <c r="M380" s="13">
        <v>0</v>
      </c>
      <c r="N380" s="13">
        <v>200</v>
      </c>
      <c r="O380" s="13">
        <f>IFERROR(VLOOKUP(Tabela1[[#This Row],[Coluna2]],'Banco de dados ZDA'!A:J,10,0),0)</f>
        <v>0</v>
      </c>
      <c r="P380" s="13">
        <v>0</v>
      </c>
      <c r="Q380" s="13">
        <v>150</v>
      </c>
      <c r="R380" s="13">
        <f>AVERAGE(Tabela1[[#This Row],[NOVEMBRO TOTAL]],Tabela1[[#This Row],[DEZEMBRO TOTAL]],Tabela1[[#This Row],[JANEIRO TOTAL]])</f>
        <v>150</v>
      </c>
      <c r="S380" s="14">
        <f>IFERROR(Tabela1[[#This Row],[MÉDIA]]/Tabela1[[#This Row],[META MARÇO FINAL]],"-")</f>
        <v>0.90909090909090906</v>
      </c>
      <c r="T380" s="15">
        <f>Tabela1[[#This Row],[MÉDIA]]+Tabela1[[#This Row],[MÉDIA]]*10%</f>
        <v>165</v>
      </c>
      <c r="U380" s="16">
        <f>VLOOKUP(Tabela1[[#This Row],[CD_ITEM]],'BD PESO UNITÁRIO'!A:F,6,0)</f>
        <v>25.18</v>
      </c>
      <c r="V380" s="15">
        <f>Tabela1[[#This Row],[META MARÇO FINAL]]*Tabela1[[#This Row],[PESO UNITÁRIO]]</f>
        <v>4154.7</v>
      </c>
    </row>
    <row r="381" spans="1:22" x14ac:dyDescent="0.3">
      <c r="A381" s="7" t="s">
        <v>106</v>
      </c>
      <c r="B381" s="8" t="s">
        <v>32</v>
      </c>
      <c r="C381" s="8" t="s">
        <v>22</v>
      </c>
      <c r="D381" s="9" t="s">
        <v>107</v>
      </c>
      <c r="E381" s="10" t="s">
        <v>108</v>
      </c>
      <c r="F381" s="11"/>
      <c r="G381" s="12" t="s">
        <v>221</v>
      </c>
      <c r="H381" s="12" t="str">
        <f>CONCATENATE(Tabela1[[#This Row],[ZONA]],Tabela1[[#This Row],[CD_ITEM]])</f>
        <v>G00037021568</v>
      </c>
      <c r="I381" s="13">
        <v>100</v>
      </c>
      <c r="J381" s="13">
        <v>0</v>
      </c>
      <c r="K381" s="13">
        <f>Tabela1[[#This Row],[Nov]]+Tabela1[[#This Row],[Nov Corte]]</f>
        <v>100</v>
      </c>
      <c r="L381" s="13">
        <f>IFERROR(VLOOKUP(H381,'Banco de dados ZDA'!A:I,9,0),0)</f>
        <v>0</v>
      </c>
      <c r="M381" s="13">
        <v>0</v>
      </c>
      <c r="N381" s="13">
        <v>200</v>
      </c>
      <c r="O381" s="13">
        <f>IFERROR(VLOOKUP(Tabela1[[#This Row],[Coluna2]],'Banco de dados ZDA'!A:J,10,0),0)</f>
        <v>0</v>
      </c>
      <c r="P381" s="13">
        <v>0</v>
      </c>
      <c r="Q381" s="13">
        <v>150</v>
      </c>
      <c r="R381" s="13">
        <f>AVERAGE(Tabela1[[#This Row],[NOVEMBRO TOTAL]],Tabela1[[#This Row],[DEZEMBRO TOTAL]],Tabela1[[#This Row],[JANEIRO TOTAL]])</f>
        <v>150</v>
      </c>
      <c r="S381" s="14">
        <f>IFERROR(Tabela1[[#This Row],[MÉDIA]]/Tabela1[[#This Row],[META MARÇO FINAL]],"-")</f>
        <v>0.90909090909090906</v>
      </c>
      <c r="T381" s="15">
        <f>Tabela1[[#This Row],[MÉDIA]]+Tabela1[[#This Row],[MÉDIA]]*10%</f>
        <v>165</v>
      </c>
      <c r="U381" s="16">
        <f>VLOOKUP(Tabela1[[#This Row],[CD_ITEM]],'BD PESO UNITÁRIO'!A:F,6,0)</f>
        <v>12.66</v>
      </c>
      <c r="V381" s="15">
        <f>Tabela1[[#This Row],[META MARÇO FINAL]]*Tabela1[[#This Row],[PESO UNITÁRIO]]</f>
        <v>2088.9</v>
      </c>
    </row>
    <row r="382" spans="1:22" x14ac:dyDescent="0.3">
      <c r="A382" s="7" t="s">
        <v>106</v>
      </c>
      <c r="B382" s="8" t="s">
        <v>32</v>
      </c>
      <c r="C382" s="8" t="s">
        <v>22</v>
      </c>
      <c r="D382" s="9" t="s">
        <v>109</v>
      </c>
      <c r="E382" s="10" t="s">
        <v>110</v>
      </c>
      <c r="F382" s="11"/>
      <c r="G382" s="12" t="s">
        <v>221</v>
      </c>
      <c r="H382" s="12" t="str">
        <f>CONCATENATE(Tabela1[[#This Row],[ZONA]],Tabela1[[#This Row],[CD_ITEM]])</f>
        <v>G00037021569</v>
      </c>
      <c r="I382" s="13">
        <v>100</v>
      </c>
      <c r="J382" s="13">
        <v>0</v>
      </c>
      <c r="K382" s="13">
        <f>Tabela1[[#This Row],[Nov]]+Tabela1[[#This Row],[Nov Corte]]</f>
        <v>100</v>
      </c>
      <c r="L382" s="13">
        <f>IFERROR(VLOOKUP(H382,'Banco de dados ZDA'!A:I,9,0),0)</f>
        <v>0</v>
      </c>
      <c r="M382" s="13">
        <v>0</v>
      </c>
      <c r="N382" s="13">
        <v>200</v>
      </c>
      <c r="O382" s="13">
        <f>IFERROR(VLOOKUP(Tabela1[[#This Row],[Coluna2]],'Banco de dados ZDA'!A:J,10,0),0)</f>
        <v>0</v>
      </c>
      <c r="P382" s="13">
        <v>0</v>
      </c>
      <c r="Q382" s="13">
        <v>150</v>
      </c>
      <c r="R382" s="13">
        <f>AVERAGE(Tabela1[[#This Row],[NOVEMBRO TOTAL]],Tabela1[[#This Row],[DEZEMBRO TOTAL]],Tabela1[[#This Row],[JANEIRO TOTAL]])</f>
        <v>150</v>
      </c>
      <c r="S382" s="14">
        <f>IFERROR(Tabela1[[#This Row],[MÉDIA]]/Tabela1[[#This Row],[META MARÇO FINAL]],"-")</f>
        <v>0.90909090909090906</v>
      </c>
      <c r="T382" s="15">
        <f>Tabela1[[#This Row],[MÉDIA]]+Tabela1[[#This Row],[MÉDIA]]*10%</f>
        <v>165</v>
      </c>
      <c r="U382" s="16">
        <f>VLOOKUP(Tabela1[[#This Row],[CD_ITEM]],'BD PESO UNITÁRIO'!A:F,6,0)</f>
        <v>12.66</v>
      </c>
      <c r="V382" s="15">
        <f>Tabela1[[#This Row],[META MARÇO FINAL]]*Tabela1[[#This Row],[PESO UNITÁRIO]]</f>
        <v>2088.9</v>
      </c>
    </row>
    <row r="383" spans="1:22" x14ac:dyDescent="0.3">
      <c r="A383" s="7" t="s">
        <v>106</v>
      </c>
      <c r="B383" s="8" t="s">
        <v>32</v>
      </c>
      <c r="C383" s="8" t="s">
        <v>22</v>
      </c>
      <c r="D383" s="9" t="s">
        <v>111</v>
      </c>
      <c r="E383" s="10" t="s">
        <v>112</v>
      </c>
      <c r="F383" s="11"/>
      <c r="G383" s="12" t="s">
        <v>221</v>
      </c>
      <c r="H383" s="12" t="str">
        <f>CONCATENATE(Tabela1[[#This Row],[ZONA]],Tabela1[[#This Row],[CD_ITEM]])</f>
        <v>G00037021570</v>
      </c>
      <c r="I383" s="13">
        <v>100</v>
      </c>
      <c r="J383" s="13">
        <v>0</v>
      </c>
      <c r="K383" s="13">
        <f>Tabela1[[#This Row],[Nov]]+Tabela1[[#This Row],[Nov Corte]]</f>
        <v>100</v>
      </c>
      <c r="L383" s="13">
        <f>IFERROR(VLOOKUP(H383,'Banco de dados ZDA'!A:I,9,0),0)</f>
        <v>0</v>
      </c>
      <c r="M383" s="13">
        <v>0</v>
      </c>
      <c r="N383" s="13">
        <v>200</v>
      </c>
      <c r="O383" s="13">
        <f>IFERROR(VLOOKUP(Tabela1[[#This Row],[Coluna2]],'Banco de dados ZDA'!A:J,10,0),0)</f>
        <v>0</v>
      </c>
      <c r="P383" s="13">
        <v>0</v>
      </c>
      <c r="Q383" s="13">
        <v>150</v>
      </c>
      <c r="R383" s="13">
        <f>AVERAGE(Tabela1[[#This Row],[NOVEMBRO TOTAL]],Tabela1[[#This Row],[DEZEMBRO TOTAL]],Tabela1[[#This Row],[JANEIRO TOTAL]])</f>
        <v>150</v>
      </c>
      <c r="S383" s="14">
        <f>IFERROR(Tabela1[[#This Row],[MÉDIA]]/Tabela1[[#This Row],[META MARÇO FINAL]],"-")</f>
        <v>0.90909090909090906</v>
      </c>
      <c r="T383" s="15">
        <f>Tabela1[[#This Row],[MÉDIA]]+Tabela1[[#This Row],[MÉDIA]]*10%</f>
        <v>165</v>
      </c>
      <c r="U383" s="16">
        <f>VLOOKUP(Tabela1[[#This Row],[CD_ITEM]],'BD PESO UNITÁRIO'!A:F,6,0)</f>
        <v>12.66</v>
      </c>
      <c r="V383" s="15">
        <f>Tabela1[[#This Row],[META MARÇO FINAL]]*Tabela1[[#This Row],[PESO UNITÁRIO]]</f>
        <v>2088.9</v>
      </c>
    </row>
    <row r="384" spans="1:22" x14ac:dyDescent="0.3">
      <c r="A384" s="7" t="s">
        <v>106</v>
      </c>
      <c r="B384" s="8" t="s">
        <v>32</v>
      </c>
      <c r="C384" s="8" t="s">
        <v>22</v>
      </c>
      <c r="D384" s="9" t="s">
        <v>113</v>
      </c>
      <c r="E384" s="10" t="s">
        <v>114</v>
      </c>
      <c r="F384" s="11"/>
      <c r="G384" s="12" t="s">
        <v>221</v>
      </c>
      <c r="H384" s="12" t="str">
        <f>CONCATENATE(Tabela1[[#This Row],[ZONA]],Tabela1[[#This Row],[CD_ITEM]])</f>
        <v>G00037021571</v>
      </c>
      <c r="I384" s="13">
        <v>100</v>
      </c>
      <c r="J384" s="13">
        <v>0</v>
      </c>
      <c r="K384" s="13">
        <f>Tabela1[[#This Row],[Nov]]+Tabela1[[#This Row],[Nov Corte]]</f>
        <v>100</v>
      </c>
      <c r="L384" s="13">
        <f>IFERROR(VLOOKUP(H384,'Banco de dados ZDA'!A:I,9,0),0)</f>
        <v>0</v>
      </c>
      <c r="M384" s="13">
        <v>0</v>
      </c>
      <c r="N384" s="13">
        <v>200</v>
      </c>
      <c r="O384" s="13">
        <f>IFERROR(VLOOKUP(Tabela1[[#This Row],[Coluna2]],'Banco de dados ZDA'!A:J,10,0),0)</f>
        <v>0</v>
      </c>
      <c r="P384" s="13">
        <v>0</v>
      </c>
      <c r="Q384" s="13">
        <v>150</v>
      </c>
      <c r="R384" s="13">
        <f>AVERAGE(Tabela1[[#This Row],[NOVEMBRO TOTAL]],Tabela1[[#This Row],[DEZEMBRO TOTAL]],Tabela1[[#This Row],[JANEIRO TOTAL]])</f>
        <v>150</v>
      </c>
      <c r="S384" s="14">
        <f>IFERROR(Tabela1[[#This Row],[MÉDIA]]/Tabela1[[#This Row],[META MARÇO FINAL]],"-")</f>
        <v>0.90909090909090906</v>
      </c>
      <c r="T384" s="15">
        <f>Tabela1[[#This Row],[MÉDIA]]+Tabela1[[#This Row],[MÉDIA]]*10%</f>
        <v>165</v>
      </c>
      <c r="U384" s="16">
        <f>VLOOKUP(Tabela1[[#This Row],[CD_ITEM]],'BD PESO UNITÁRIO'!A:F,6,0)</f>
        <v>12.66</v>
      </c>
      <c r="V384" s="15">
        <f>Tabela1[[#This Row],[META MARÇO FINAL]]*Tabela1[[#This Row],[PESO UNITÁRIO]]</f>
        <v>2088.9</v>
      </c>
    </row>
    <row r="385" spans="1:22" x14ac:dyDescent="0.3">
      <c r="A385" s="7" t="s">
        <v>38</v>
      </c>
      <c r="B385" s="8" t="s">
        <v>21</v>
      </c>
      <c r="C385" s="8" t="s">
        <v>22</v>
      </c>
      <c r="D385" s="9" t="s">
        <v>115</v>
      </c>
      <c r="E385" s="10" t="s">
        <v>116</v>
      </c>
      <c r="F385" s="11"/>
      <c r="G385" s="12" t="s">
        <v>221</v>
      </c>
      <c r="H385" s="12" t="str">
        <f>CONCATENATE(Tabela1[[#This Row],[ZONA]],Tabela1[[#This Row],[CD_ITEM]])</f>
        <v>G00037021594</v>
      </c>
      <c r="I385" s="13">
        <v>100</v>
      </c>
      <c r="J385" s="13">
        <v>0</v>
      </c>
      <c r="K385" s="13">
        <f>Tabela1[[#This Row],[Nov]]+Tabela1[[#This Row],[Nov Corte]]</f>
        <v>100</v>
      </c>
      <c r="L385" s="13">
        <f>IFERROR(VLOOKUP(H385,'Banco de dados ZDA'!A:I,9,0),0)</f>
        <v>0</v>
      </c>
      <c r="M385" s="13">
        <v>0</v>
      </c>
      <c r="N385" s="13">
        <v>200</v>
      </c>
      <c r="O385" s="13">
        <f>IFERROR(VLOOKUP(Tabela1[[#This Row],[Coluna2]],'Banco de dados ZDA'!A:J,10,0),0)</f>
        <v>5</v>
      </c>
      <c r="P385" s="13">
        <v>0</v>
      </c>
      <c r="Q385" s="13">
        <v>150</v>
      </c>
      <c r="R385" s="13">
        <f>AVERAGE(Tabela1[[#This Row],[NOVEMBRO TOTAL]],Tabela1[[#This Row],[DEZEMBRO TOTAL]],Tabela1[[#This Row],[JANEIRO TOTAL]])</f>
        <v>150</v>
      </c>
      <c r="S385" s="14">
        <f>IFERROR(Tabela1[[#This Row],[MÉDIA]]/Tabela1[[#This Row],[META MARÇO FINAL]],"-")</f>
        <v>0.90909090909090906</v>
      </c>
      <c r="T385" s="15">
        <f>Tabela1[[#This Row],[MÉDIA]]+Tabela1[[#This Row],[MÉDIA]]*10%</f>
        <v>165</v>
      </c>
      <c r="U385" s="16">
        <f>VLOOKUP(Tabela1[[#This Row],[CD_ITEM]],'BD PESO UNITÁRIO'!A:F,6,0)</f>
        <v>4.5049999999999999</v>
      </c>
      <c r="V385" s="15">
        <f>Tabela1[[#This Row],[META MARÇO FINAL]]*Tabela1[[#This Row],[PESO UNITÁRIO]]</f>
        <v>743.32499999999993</v>
      </c>
    </row>
    <row r="386" spans="1:22" x14ac:dyDescent="0.3">
      <c r="A386" s="7" t="s">
        <v>38</v>
      </c>
      <c r="B386" s="8" t="s">
        <v>21</v>
      </c>
      <c r="C386" s="8" t="s">
        <v>22</v>
      </c>
      <c r="D386" s="9" t="s">
        <v>117</v>
      </c>
      <c r="E386" s="10" t="s">
        <v>118</v>
      </c>
      <c r="F386" s="11"/>
      <c r="G386" s="12" t="s">
        <v>221</v>
      </c>
      <c r="H386" s="12" t="str">
        <f>CONCATENATE(Tabela1[[#This Row],[ZONA]],Tabela1[[#This Row],[CD_ITEM]])</f>
        <v>G00037021605</v>
      </c>
      <c r="I386" s="13">
        <v>100</v>
      </c>
      <c r="J386" s="13">
        <v>0</v>
      </c>
      <c r="K386" s="13">
        <f>Tabela1[[#This Row],[Nov]]+Tabela1[[#This Row],[Nov Corte]]</f>
        <v>100</v>
      </c>
      <c r="L386" s="13">
        <f>IFERROR(VLOOKUP(H386,'Banco de dados ZDA'!A:I,9,0),0)</f>
        <v>0</v>
      </c>
      <c r="M386" s="13">
        <v>0</v>
      </c>
      <c r="N386" s="13">
        <v>200</v>
      </c>
      <c r="O386" s="13">
        <f>IFERROR(VLOOKUP(Tabela1[[#This Row],[Coluna2]],'Banco de dados ZDA'!A:J,10,0),0)</f>
        <v>0</v>
      </c>
      <c r="P386" s="13">
        <v>0</v>
      </c>
      <c r="Q386" s="13">
        <v>150</v>
      </c>
      <c r="R386" s="13">
        <f>AVERAGE(Tabela1[[#This Row],[NOVEMBRO TOTAL]],Tabela1[[#This Row],[DEZEMBRO TOTAL]],Tabela1[[#This Row],[JANEIRO TOTAL]])</f>
        <v>150</v>
      </c>
      <c r="S386" s="14">
        <f>IFERROR(Tabela1[[#This Row],[MÉDIA]]/Tabela1[[#This Row],[META MARÇO FINAL]],"-")</f>
        <v>0.90909090909090906</v>
      </c>
      <c r="T386" s="15">
        <f>Tabela1[[#This Row],[MÉDIA]]+Tabela1[[#This Row],[MÉDIA]]*10%</f>
        <v>165</v>
      </c>
      <c r="U386" s="16">
        <f>VLOOKUP(Tabela1[[#This Row],[CD_ITEM]],'BD PESO UNITÁRIO'!A:F,6,0)</f>
        <v>8.1820000000000004</v>
      </c>
      <c r="V386" s="15">
        <f>Tabela1[[#This Row],[META MARÇO FINAL]]*Tabela1[[#This Row],[PESO UNITÁRIO]]</f>
        <v>1350.03</v>
      </c>
    </row>
    <row r="387" spans="1:22" x14ac:dyDescent="0.3">
      <c r="A387" s="7" t="s">
        <v>119</v>
      </c>
      <c r="B387" s="8" t="s">
        <v>32</v>
      </c>
      <c r="C387" s="8" t="s">
        <v>22</v>
      </c>
      <c r="D387" s="9" t="s">
        <v>120</v>
      </c>
      <c r="E387" s="10" t="s">
        <v>121</v>
      </c>
      <c r="F387" s="11"/>
      <c r="G387" s="12" t="s">
        <v>221</v>
      </c>
      <c r="H387" s="12" t="str">
        <f>CONCATENATE(Tabela1[[#This Row],[ZONA]],Tabela1[[#This Row],[CD_ITEM]])</f>
        <v>G00037021608</v>
      </c>
      <c r="I387" s="13">
        <v>100</v>
      </c>
      <c r="J387" s="13">
        <v>0</v>
      </c>
      <c r="K387" s="13">
        <f>Tabela1[[#This Row],[Nov]]+Tabela1[[#This Row],[Nov Corte]]</f>
        <v>100</v>
      </c>
      <c r="L387" s="13">
        <f>IFERROR(VLOOKUP(H387,'Banco de dados ZDA'!A:I,9,0),0)</f>
        <v>0</v>
      </c>
      <c r="M387" s="13">
        <v>0</v>
      </c>
      <c r="N387" s="13">
        <v>200</v>
      </c>
      <c r="O387" s="13">
        <f>IFERROR(VLOOKUP(Tabela1[[#This Row],[Coluna2]],'Banco de dados ZDA'!A:J,10,0),0)</f>
        <v>0</v>
      </c>
      <c r="P387" s="13">
        <v>0</v>
      </c>
      <c r="Q387" s="13">
        <v>150</v>
      </c>
      <c r="R387" s="13">
        <f>AVERAGE(Tabela1[[#This Row],[NOVEMBRO TOTAL]],Tabela1[[#This Row],[DEZEMBRO TOTAL]],Tabela1[[#This Row],[JANEIRO TOTAL]])</f>
        <v>150</v>
      </c>
      <c r="S387" s="14">
        <f>IFERROR(Tabela1[[#This Row],[MÉDIA]]/Tabela1[[#This Row],[META MARÇO FINAL]],"-")</f>
        <v>0.90909090909090906</v>
      </c>
      <c r="T387" s="15">
        <f>Tabela1[[#This Row],[MÉDIA]]+Tabela1[[#This Row],[MÉDIA]]*10%</f>
        <v>165</v>
      </c>
      <c r="U387" s="16">
        <f>VLOOKUP(Tabela1[[#This Row],[CD_ITEM]],'BD PESO UNITÁRIO'!A:F,6,0)</f>
        <v>10.4</v>
      </c>
      <c r="V387" s="15">
        <f>Tabela1[[#This Row],[META MARÇO FINAL]]*Tabela1[[#This Row],[PESO UNITÁRIO]]</f>
        <v>1716</v>
      </c>
    </row>
    <row r="388" spans="1:22" x14ac:dyDescent="0.3">
      <c r="A388" s="7" t="s">
        <v>119</v>
      </c>
      <c r="B388" s="8" t="s">
        <v>32</v>
      </c>
      <c r="C388" s="8" t="s">
        <v>22</v>
      </c>
      <c r="D388" s="9" t="s">
        <v>122</v>
      </c>
      <c r="E388" s="10" t="s">
        <v>123</v>
      </c>
      <c r="F388" s="11"/>
      <c r="G388" s="12" t="s">
        <v>221</v>
      </c>
      <c r="H388" s="12" t="str">
        <f>CONCATENATE(Tabela1[[#This Row],[ZONA]],Tabela1[[#This Row],[CD_ITEM]])</f>
        <v>G00037021609</v>
      </c>
      <c r="I388" s="13">
        <v>100</v>
      </c>
      <c r="J388" s="13">
        <v>0</v>
      </c>
      <c r="K388" s="13">
        <f>Tabela1[[#This Row],[Nov]]+Tabela1[[#This Row],[Nov Corte]]</f>
        <v>100</v>
      </c>
      <c r="L388" s="13">
        <f>IFERROR(VLOOKUP(H388,'Banco de dados ZDA'!A:I,9,0),0)</f>
        <v>0</v>
      </c>
      <c r="M388" s="13">
        <v>0</v>
      </c>
      <c r="N388" s="13">
        <v>200</v>
      </c>
      <c r="O388" s="13">
        <f>IFERROR(VLOOKUP(Tabela1[[#This Row],[Coluna2]],'Banco de dados ZDA'!A:J,10,0),0)</f>
        <v>0</v>
      </c>
      <c r="P388" s="13">
        <v>0</v>
      </c>
      <c r="Q388" s="13">
        <v>150</v>
      </c>
      <c r="R388" s="13">
        <f>AVERAGE(Tabela1[[#This Row],[NOVEMBRO TOTAL]],Tabela1[[#This Row],[DEZEMBRO TOTAL]],Tabela1[[#This Row],[JANEIRO TOTAL]])</f>
        <v>150</v>
      </c>
      <c r="S388" s="14">
        <f>IFERROR(Tabela1[[#This Row],[MÉDIA]]/Tabela1[[#This Row],[META MARÇO FINAL]],"-")</f>
        <v>0.90909090909090906</v>
      </c>
      <c r="T388" s="15">
        <f>Tabela1[[#This Row],[MÉDIA]]+Tabela1[[#This Row],[MÉDIA]]*10%</f>
        <v>165</v>
      </c>
      <c r="U388" s="16">
        <f>VLOOKUP(Tabela1[[#This Row],[CD_ITEM]],'BD PESO UNITÁRIO'!A:F,6,0)</f>
        <v>10.4</v>
      </c>
      <c r="V388" s="15">
        <f>Tabela1[[#This Row],[META MARÇO FINAL]]*Tabela1[[#This Row],[PESO UNITÁRIO]]</f>
        <v>1716</v>
      </c>
    </row>
    <row r="389" spans="1:22" x14ac:dyDescent="0.3">
      <c r="A389" s="7" t="s">
        <v>119</v>
      </c>
      <c r="B389" s="8" t="s">
        <v>32</v>
      </c>
      <c r="C389" s="8" t="s">
        <v>22</v>
      </c>
      <c r="D389" s="9" t="s">
        <v>124</v>
      </c>
      <c r="E389" s="10" t="s">
        <v>125</v>
      </c>
      <c r="F389" s="11"/>
      <c r="G389" s="12" t="s">
        <v>221</v>
      </c>
      <c r="H389" s="12" t="str">
        <f>CONCATENATE(Tabela1[[#This Row],[ZONA]],Tabela1[[#This Row],[CD_ITEM]])</f>
        <v>G00037021610</v>
      </c>
      <c r="I389" s="13">
        <v>100</v>
      </c>
      <c r="J389" s="13">
        <v>0</v>
      </c>
      <c r="K389" s="13">
        <f>Tabela1[[#This Row],[Nov]]+Tabela1[[#This Row],[Nov Corte]]</f>
        <v>100</v>
      </c>
      <c r="L389" s="13">
        <f>IFERROR(VLOOKUP(H389,'Banco de dados ZDA'!A:I,9,0),0)</f>
        <v>0</v>
      </c>
      <c r="M389" s="13">
        <v>0</v>
      </c>
      <c r="N389" s="13">
        <v>200</v>
      </c>
      <c r="O389" s="13">
        <f>IFERROR(VLOOKUP(Tabela1[[#This Row],[Coluna2]],'Banco de dados ZDA'!A:J,10,0),0)</f>
        <v>0</v>
      </c>
      <c r="P389" s="13">
        <v>0</v>
      </c>
      <c r="Q389" s="13">
        <v>150</v>
      </c>
      <c r="R389" s="13">
        <f>AVERAGE(Tabela1[[#This Row],[NOVEMBRO TOTAL]],Tabela1[[#This Row],[DEZEMBRO TOTAL]],Tabela1[[#This Row],[JANEIRO TOTAL]])</f>
        <v>150</v>
      </c>
      <c r="S389" s="14">
        <f>IFERROR(Tabela1[[#This Row],[MÉDIA]]/Tabela1[[#This Row],[META MARÇO FINAL]],"-")</f>
        <v>0.90909090909090906</v>
      </c>
      <c r="T389" s="15">
        <f>Tabela1[[#This Row],[MÉDIA]]+Tabela1[[#This Row],[MÉDIA]]*10%</f>
        <v>165</v>
      </c>
      <c r="U389" s="16">
        <f>VLOOKUP(Tabela1[[#This Row],[CD_ITEM]],'BD PESO UNITÁRIO'!A:F,6,0)</f>
        <v>10.4</v>
      </c>
      <c r="V389" s="15">
        <f>Tabela1[[#This Row],[META MARÇO FINAL]]*Tabela1[[#This Row],[PESO UNITÁRIO]]</f>
        <v>1716</v>
      </c>
    </row>
    <row r="390" spans="1:22" x14ac:dyDescent="0.3">
      <c r="A390" s="7" t="s">
        <v>119</v>
      </c>
      <c r="B390" s="8" t="s">
        <v>32</v>
      </c>
      <c r="C390" s="8" t="s">
        <v>22</v>
      </c>
      <c r="D390" s="9" t="s">
        <v>126</v>
      </c>
      <c r="E390" s="10" t="s">
        <v>127</v>
      </c>
      <c r="F390" s="11"/>
      <c r="G390" s="12" t="s">
        <v>221</v>
      </c>
      <c r="H390" s="12" t="str">
        <f>CONCATENATE(Tabela1[[#This Row],[ZONA]],Tabela1[[#This Row],[CD_ITEM]])</f>
        <v>G00037021611</v>
      </c>
      <c r="I390" s="13">
        <v>100</v>
      </c>
      <c r="J390" s="13">
        <v>0</v>
      </c>
      <c r="K390" s="13">
        <f>Tabela1[[#This Row],[Nov]]+Tabela1[[#This Row],[Nov Corte]]</f>
        <v>100</v>
      </c>
      <c r="L390" s="13">
        <f>IFERROR(VLOOKUP(H390,'Banco de dados ZDA'!A:I,9,0),0)</f>
        <v>0</v>
      </c>
      <c r="M390" s="13">
        <v>0</v>
      </c>
      <c r="N390" s="13">
        <v>200</v>
      </c>
      <c r="O390" s="13">
        <f>IFERROR(VLOOKUP(Tabela1[[#This Row],[Coluna2]],'Banco de dados ZDA'!A:J,10,0),0)</f>
        <v>0</v>
      </c>
      <c r="P390" s="13">
        <v>0</v>
      </c>
      <c r="Q390" s="13">
        <v>150</v>
      </c>
      <c r="R390" s="13">
        <f>AVERAGE(Tabela1[[#This Row],[NOVEMBRO TOTAL]],Tabela1[[#This Row],[DEZEMBRO TOTAL]],Tabela1[[#This Row],[JANEIRO TOTAL]])</f>
        <v>150</v>
      </c>
      <c r="S390" s="14">
        <f>IFERROR(Tabela1[[#This Row],[MÉDIA]]/Tabela1[[#This Row],[META MARÇO FINAL]],"-")</f>
        <v>0.90909090909090906</v>
      </c>
      <c r="T390" s="15">
        <f>Tabela1[[#This Row],[MÉDIA]]+Tabela1[[#This Row],[MÉDIA]]*10%</f>
        <v>165</v>
      </c>
      <c r="U390" s="16">
        <f>VLOOKUP(Tabela1[[#This Row],[CD_ITEM]],'BD PESO UNITÁRIO'!A:F,6,0)</f>
        <v>10.4</v>
      </c>
      <c r="V390" s="15">
        <f>Tabela1[[#This Row],[META MARÇO FINAL]]*Tabela1[[#This Row],[PESO UNITÁRIO]]</f>
        <v>1716</v>
      </c>
    </row>
    <row r="391" spans="1:22" x14ac:dyDescent="0.3">
      <c r="A391" s="7" t="s">
        <v>119</v>
      </c>
      <c r="B391" s="8" t="s">
        <v>32</v>
      </c>
      <c r="C391" s="8" t="s">
        <v>22</v>
      </c>
      <c r="D391" s="9" t="s">
        <v>128</v>
      </c>
      <c r="E391" s="10" t="s">
        <v>129</v>
      </c>
      <c r="F391" s="11"/>
      <c r="G391" s="12" t="s">
        <v>221</v>
      </c>
      <c r="H391" s="12" t="str">
        <f>CONCATENATE(Tabela1[[#This Row],[ZONA]],Tabela1[[#This Row],[CD_ITEM]])</f>
        <v>G00037021612</v>
      </c>
      <c r="I391" s="13">
        <v>100</v>
      </c>
      <c r="J391" s="13">
        <v>0</v>
      </c>
      <c r="K391" s="13">
        <f>Tabela1[[#This Row],[Nov]]+Tabela1[[#This Row],[Nov Corte]]</f>
        <v>100</v>
      </c>
      <c r="L391" s="13">
        <f>IFERROR(VLOOKUP(H391,'Banco de dados ZDA'!A:I,9,0),0)</f>
        <v>0</v>
      </c>
      <c r="M391" s="13">
        <v>0</v>
      </c>
      <c r="N391" s="13">
        <v>200</v>
      </c>
      <c r="O391" s="13">
        <f>IFERROR(VLOOKUP(Tabela1[[#This Row],[Coluna2]],'Banco de dados ZDA'!A:J,10,0),0)</f>
        <v>0</v>
      </c>
      <c r="P391" s="13">
        <v>0</v>
      </c>
      <c r="Q391" s="13">
        <v>150</v>
      </c>
      <c r="R391" s="13">
        <f>AVERAGE(Tabela1[[#This Row],[NOVEMBRO TOTAL]],Tabela1[[#This Row],[DEZEMBRO TOTAL]],Tabela1[[#This Row],[JANEIRO TOTAL]])</f>
        <v>150</v>
      </c>
      <c r="S391" s="14">
        <f>IFERROR(Tabela1[[#This Row],[MÉDIA]]/Tabela1[[#This Row],[META MARÇO FINAL]],"-")</f>
        <v>0.90909090909090906</v>
      </c>
      <c r="T391" s="15">
        <f>Tabela1[[#This Row],[MÉDIA]]+Tabela1[[#This Row],[MÉDIA]]*10%</f>
        <v>165</v>
      </c>
      <c r="U391" s="16">
        <f>VLOOKUP(Tabela1[[#This Row],[CD_ITEM]],'BD PESO UNITÁRIO'!A:F,6,0)</f>
        <v>10.4</v>
      </c>
      <c r="V391" s="15">
        <f>Tabela1[[#This Row],[META MARÇO FINAL]]*Tabela1[[#This Row],[PESO UNITÁRIO]]</f>
        <v>1716</v>
      </c>
    </row>
    <row r="392" spans="1:22" x14ac:dyDescent="0.3">
      <c r="A392" s="7" t="s">
        <v>119</v>
      </c>
      <c r="B392" s="8" t="s">
        <v>32</v>
      </c>
      <c r="C392" s="8" t="s">
        <v>22</v>
      </c>
      <c r="D392" s="9" t="s">
        <v>130</v>
      </c>
      <c r="E392" s="10" t="s">
        <v>131</v>
      </c>
      <c r="F392" s="11"/>
      <c r="G392" s="12" t="s">
        <v>221</v>
      </c>
      <c r="H392" s="12" t="str">
        <f>CONCATENATE(Tabela1[[#This Row],[ZONA]],Tabela1[[#This Row],[CD_ITEM]])</f>
        <v>G00037021613</v>
      </c>
      <c r="I392" s="13">
        <v>100</v>
      </c>
      <c r="J392" s="13">
        <v>0</v>
      </c>
      <c r="K392" s="13">
        <f>Tabela1[[#This Row],[Nov]]+Tabela1[[#This Row],[Nov Corte]]</f>
        <v>100</v>
      </c>
      <c r="L392" s="13">
        <f>IFERROR(VLOOKUP(H392,'Banco de dados ZDA'!A:I,9,0),0)</f>
        <v>0</v>
      </c>
      <c r="M392" s="13">
        <v>0</v>
      </c>
      <c r="N392" s="13">
        <v>200</v>
      </c>
      <c r="O392" s="13">
        <f>IFERROR(VLOOKUP(Tabela1[[#This Row],[Coluna2]],'Banco de dados ZDA'!A:J,10,0),0)</f>
        <v>0</v>
      </c>
      <c r="P392" s="13">
        <v>0</v>
      </c>
      <c r="Q392" s="13">
        <v>150</v>
      </c>
      <c r="R392" s="13">
        <f>AVERAGE(Tabela1[[#This Row],[NOVEMBRO TOTAL]],Tabela1[[#This Row],[DEZEMBRO TOTAL]],Tabela1[[#This Row],[JANEIRO TOTAL]])</f>
        <v>150</v>
      </c>
      <c r="S392" s="14">
        <f>IFERROR(Tabela1[[#This Row],[MÉDIA]]/Tabela1[[#This Row],[META MARÇO FINAL]],"-")</f>
        <v>0.90909090909090906</v>
      </c>
      <c r="T392" s="15">
        <f>Tabela1[[#This Row],[MÉDIA]]+Tabela1[[#This Row],[MÉDIA]]*10%</f>
        <v>165</v>
      </c>
      <c r="U392" s="16">
        <f>VLOOKUP(Tabela1[[#This Row],[CD_ITEM]],'BD PESO UNITÁRIO'!A:F,6,0)</f>
        <v>10.4</v>
      </c>
      <c r="V392" s="15">
        <f>Tabela1[[#This Row],[META MARÇO FINAL]]*Tabela1[[#This Row],[PESO UNITÁRIO]]</f>
        <v>1716</v>
      </c>
    </row>
    <row r="393" spans="1:22" x14ac:dyDescent="0.3">
      <c r="A393" s="7" t="s">
        <v>119</v>
      </c>
      <c r="B393" s="8" t="s">
        <v>32</v>
      </c>
      <c r="C393" s="8" t="s">
        <v>22</v>
      </c>
      <c r="D393" s="9" t="s">
        <v>132</v>
      </c>
      <c r="E393" s="10" t="s">
        <v>133</v>
      </c>
      <c r="F393" s="11"/>
      <c r="G393" s="12" t="s">
        <v>221</v>
      </c>
      <c r="H393" s="12" t="str">
        <f>CONCATENATE(Tabela1[[#This Row],[ZONA]],Tabela1[[#This Row],[CD_ITEM]])</f>
        <v>G00037021614</v>
      </c>
      <c r="I393" s="13">
        <v>100</v>
      </c>
      <c r="J393" s="13">
        <v>0</v>
      </c>
      <c r="K393" s="13">
        <f>Tabela1[[#This Row],[Nov]]+Tabela1[[#This Row],[Nov Corte]]</f>
        <v>100</v>
      </c>
      <c r="L393" s="13">
        <f>IFERROR(VLOOKUP(H393,'Banco de dados ZDA'!A:I,9,0),0)</f>
        <v>0</v>
      </c>
      <c r="M393" s="13">
        <v>0</v>
      </c>
      <c r="N393" s="13">
        <v>200</v>
      </c>
      <c r="O393" s="13">
        <f>IFERROR(VLOOKUP(Tabela1[[#This Row],[Coluna2]],'Banco de dados ZDA'!A:J,10,0),0)</f>
        <v>0</v>
      </c>
      <c r="P393" s="13">
        <v>0</v>
      </c>
      <c r="Q393" s="13">
        <v>150</v>
      </c>
      <c r="R393" s="13">
        <f>AVERAGE(Tabela1[[#This Row],[NOVEMBRO TOTAL]],Tabela1[[#This Row],[DEZEMBRO TOTAL]],Tabela1[[#This Row],[JANEIRO TOTAL]])</f>
        <v>150</v>
      </c>
      <c r="S393" s="14">
        <f>IFERROR(Tabela1[[#This Row],[MÉDIA]]/Tabela1[[#This Row],[META MARÇO FINAL]],"-")</f>
        <v>0.90909090909090906</v>
      </c>
      <c r="T393" s="15">
        <f>Tabela1[[#This Row],[MÉDIA]]+Tabela1[[#This Row],[MÉDIA]]*10%</f>
        <v>165</v>
      </c>
      <c r="U393" s="16">
        <f>VLOOKUP(Tabela1[[#This Row],[CD_ITEM]],'BD PESO UNITÁRIO'!A:F,6,0)</f>
        <v>10.4</v>
      </c>
      <c r="V393" s="15">
        <f>Tabela1[[#This Row],[META MARÇO FINAL]]*Tabela1[[#This Row],[PESO UNITÁRIO]]</f>
        <v>1716</v>
      </c>
    </row>
    <row r="394" spans="1:22" x14ac:dyDescent="0.3">
      <c r="A394" s="7" t="s">
        <v>119</v>
      </c>
      <c r="B394" s="8" t="s">
        <v>32</v>
      </c>
      <c r="C394" s="8" t="s">
        <v>22</v>
      </c>
      <c r="D394" s="9" t="s">
        <v>134</v>
      </c>
      <c r="E394" s="10" t="s">
        <v>135</v>
      </c>
      <c r="F394" s="11"/>
      <c r="G394" s="12" t="s">
        <v>221</v>
      </c>
      <c r="H394" s="12" t="str">
        <f>CONCATENATE(Tabela1[[#This Row],[ZONA]],Tabela1[[#This Row],[CD_ITEM]])</f>
        <v>G00037021615</v>
      </c>
      <c r="I394" s="13">
        <v>100</v>
      </c>
      <c r="J394" s="13">
        <v>0</v>
      </c>
      <c r="K394" s="13">
        <f>Tabela1[[#This Row],[Nov]]+Tabela1[[#This Row],[Nov Corte]]</f>
        <v>100</v>
      </c>
      <c r="L394" s="13">
        <f>IFERROR(VLOOKUP(H394,'Banco de dados ZDA'!A:I,9,0),0)</f>
        <v>0</v>
      </c>
      <c r="M394" s="13">
        <v>0</v>
      </c>
      <c r="N394" s="13">
        <v>200</v>
      </c>
      <c r="O394" s="13">
        <f>IFERROR(VLOOKUP(Tabela1[[#This Row],[Coluna2]],'Banco de dados ZDA'!A:J,10,0),0)</f>
        <v>0</v>
      </c>
      <c r="P394" s="13">
        <v>0</v>
      </c>
      <c r="Q394" s="13">
        <v>150</v>
      </c>
      <c r="R394" s="13">
        <f>AVERAGE(Tabela1[[#This Row],[NOVEMBRO TOTAL]],Tabela1[[#This Row],[DEZEMBRO TOTAL]],Tabela1[[#This Row],[JANEIRO TOTAL]])</f>
        <v>150</v>
      </c>
      <c r="S394" s="14">
        <f>IFERROR(Tabela1[[#This Row],[MÉDIA]]/Tabela1[[#This Row],[META MARÇO FINAL]],"-")</f>
        <v>0.90909090909090906</v>
      </c>
      <c r="T394" s="15">
        <f>Tabela1[[#This Row],[MÉDIA]]+Tabela1[[#This Row],[MÉDIA]]*10%</f>
        <v>165</v>
      </c>
      <c r="U394" s="16">
        <f>VLOOKUP(Tabela1[[#This Row],[CD_ITEM]],'BD PESO UNITÁRIO'!A:F,6,0)</f>
        <v>10.4</v>
      </c>
      <c r="V394" s="15">
        <f>Tabela1[[#This Row],[META MARÇO FINAL]]*Tabela1[[#This Row],[PESO UNITÁRIO]]</f>
        <v>1716</v>
      </c>
    </row>
    <row r="395" spans="1:22" x14ac:dyDescent="0.3">
      <c r="A395" s="7" t="s">
        <v>106</v>
      </c>
      <c r="B395" s="8" t="s">
        <v>32</v>
      </c>
      <c r="C395" s="8" t="s">
        <v>22</v>
      </c>
      <c r="D395" s="9" t="s">
        <v>136</v>
      </c>
      <c r="E395" s="10" t="s">
        <v>137</v>
      </c>
      <c r="F395" s="11"/>
      <c r="G395" s="12" t="s">
        <v>221</v>
      </c>
      <c r="H395" s="12" t="str">
        <f>CONCATENATE(Tabela1[[#This Row],[ZONA]],Tabela1[[#This Row],[CD_ITEM]])</f>
        <v>G00037021616</v>
      </c>
      <c r="I395" s="13">
        <v>100</v>
      </c>
      <c r="J395" s="13">
        <v>0</v>
      </c>
      <c r="K395" s="13">
        <f>Tabela1[[#This Row],[Nov]]+Tabela1[[#This Row],[Nov Corte]]</f>
        <v>100</v>
      </c>
      <c r="L395" s="13">
        <f>IFERROR(VLOOKUP(H395,'Banco de dados ZDA'!A:I,9,0),0)</f>
        <v>0</v>
      </c>
      <c r="M395" s="13">
        <v>0</v>
      </c>
      <c r="N395" s="13">
        <v>200</v>
      </c>
      <c r="O395" s="13">
        <f>IFERROR(VLOOKUP(Tabela1[[#This Row],[Coluna2]],'Banco de dados ZDA'!A:J,10,0),0)</f>
        <v>0</v>
      </c>
      <c r="P395" s="13">
        <v>0</v>
      </c>
      <c r="Q395" s="13">
        <v>150</v>
      </c>
      <c r="R395" s="13">
        <f>AVERAGE(Tabela1[[#This Row],[NOVEMBRO TOTAL]],Tabela1[[#This Row],[DEZEMBRO TOTAL]],Tabela1[[#This Row],[JANEIRO TOTAL]])</f>
        <v>150</v>
      </c>
      <c r="S395" s="14">
        <f>IFERROR(Tabela1[[#This Row],[MÉDIA]]/Tabela1[[#This Row],[META MARÇO FINAL]],"-")</f>
        <v>0.90909090909090906</v>
      </c>
      <c r="T395" s="15">
        <f>Tabela1[[#This Row],[MÉDIA]]+Tabela1[[#This Row],[MÉDIA]]*10%</f>
        <v>165</v>
      </c>
      <c r="U395" s="16">
        <f>VLOOKUP(Tabela1[[#This Row],[CD_ITEM]],'BD PESO UNITÁRIO'!A:F,6,0)</f>
        <v>10.7</v>
      </c>
      <c r="V395" s="15">
        <f>Tabela1[[#This Row],[META MARÇO FINAL]]*Tabela1[[#This Row],[PESO UNITÁRIO]]</f>
        <v>1765.4999999999998</v>
      </c>
    </row>
    <row r="396" spans="1:22" x14ac:dyDescent="0.3">
      <c r="A396" s="7" t="s">
        <v>106</v>
      </c>
      <c r="B396" s="8" t="s">
        <v>32</v>
      </c>
      <c r="C396" s="8" t="s">
        <v>22</v>
      </c>
      <c r="D396" s="9" t="s">
        <v>138</v>
      </c>
      <c r="E396" s="10" t="s">
        <v>139</v>
      </c>
      <c r="F396" s="11"/>
      <c r="G396" s="12" t="s">
        <v>221</v>
      </c>
      <c r="H396" s="12" t="str">
        <f>CONCATENATE(Tabela1[[#This Row],[ZONA]],Tabela1[[#This Row],[CD_ITEM]])</f>
        <v>G00037021617</v>
      </c>
      <c r="I396" s="13">
        <v>100</v>
      </c>
      <c r="J396" s="13">
        <v>0</v>
      </c>
      <c r="K396" s="13">
        <f>Tabela1[[#This Row],[Nov]]+Tabela1[[#This Row],[Nov Corte]]</f>
        <v>100</v>
      </c>
      <c r="L396" s="13">
        <f>IFERROR(VLOOKUP(H396,'Banco de dados ZDA'!A:I,9,0),0)</f>
        <v>0</v>
      </c>
      <c r="M396" s="13">
        <v>0</v>
      </c>
      <c r="N396" s="13">
        <v>200</v>
      </c>
      <c r="O396" s="13">
        <f>IFERROR(VLOOKUP(Tabela1[[#This Row],[Coluna2]],'Banco de dados ZDA'!A:J,10,0),0)</f>
        <v>0</v>
      </c>
      <c r="P396" s="13">
        <v>0</v>
      </c>
      <c r="Q396" s="13">
        <v>150</v>
      </c>
      <c r="R396" s="13">
        <f>AVERAGE(Tabela1[[#This Row],[NOVEMBRO TOTAL]],Tabela1[[#This Row],[DEZEMBRO TOTAL]],Tabela1[[#This Row],[JANEIRO TOTAL]])</f>
        <v>150</v>
      </c>
      <c r="S396" s="14">
        <f>IFERROR(Tabela1[[#This Row],[MÉDIA]]/Tabela1[[#This Row],[META MARÇO FINAL]],"-")</f>
        <v>0.90909090909090906</v>
      </c>
      <c r="T396" s="15">
        <f>Tabela1[[#This Row],[MÉDIA]]+Tabela1[[#This Row],[MÉDIA]]*10%</f>
        <v>165</v>
      </c>
      <c r="U396" s="16">
        <f>VLOOKUP(Tabela1[[#This Row],[CD_ITEM]],'BD PESO UNITÁRIO'!A:F,6,0)</f>
        <v>10.7</v>
      </c>
      <c r="V396" s="15">
        <f>Tabela1[[#This Row],[META MARÇO FINAL]]*Tabela1[[#This Row],[PESO UNITÁRIO]]</f>
        <v>1765.4999999999998</v>
      </c>
    </row>
    <row r="397" spans="1:22" x14ac:dyDescent="0.3">
      <c r="A397" s="7" t="s">
        <v>106</v>
      </c>
      <c r="B397" s="8" t="s">
        <v>32</v>
      </c>
      <c r="C397" s="8" t="s">
        <v>22</v>
      </c>
      <c r="D397" s="9" t="s">
        <v>140</v>
      </c>
      <c r="E397" s="10" t="s">
        <v>141</v>
      </c>
      <c r="F397" s="11"/>
      <c r="G397" s="12" t="s">
        <v>221</v>
      </c>
      <c r="H397" s="12" t="str">
        <f>CONCATENATE(Tabela1[[#This Row],[ZONA]],Tabela1[[#This Row],[CD_ITEM]])</f>
        <v>G00037021618</v>
      </c>
      <c r="I397" s="13">
        <v>100</v>
      </c>
      <c r="J397" s="13">
        <v>0</v>
      </c>
      <c r="K397" s="13">
        <f>Tabela1[[#This Row],[Nov]]+Tabela1[[#This Row],[Nov Corte]]</f>
        <v>100</v>
      </c>
      <c r="L397" s="13">
        <f>IFERROR(VLOOKUP(H397,'Banco de dados ZDA'!A:I,9,0),0)</f>
        <v>0</v>
      </c>
      <c r="M397" s="13">
        <v>0</v>
      </c>
      <c r="N397" s="13">
        <v>200</v>
      </c>
      <c r="O397" s="13">
        <f>IFERROR(VLOOKUP(Tabela1[[#This Row],[Coluna2]],'Banco de dados ZDA'!A:J,10,0),0)</f>
        <v>0</v>
      </c>
      <c r="P397" s="13">
        <v>0</v>
      </c>
      <c r="Q397" s="13">
        <v>150</v>
      </c>
      <c r="R397" s="13">
        <f>AVERAGE(Tabela1[[#This Row],[NOVEMBRO TOTAL]],Tabela1[[#This Row],[DEZEMBRO TOTAL]],Tabela1[[#This Row],[JANEIRO TOTAL]])</f>
        <v>150</v>
      </c>
      <c r="S397" s="14">
        <f>IFERROR(Tabela1[[#This Row],[MÉDIA]]/Tabela1[[#This Row],[META MARÇO FINAL]],"-")</f>
        <v>0.90909090909090906</v>
      </c>
      <c r="T397" s="15">
        <f>Tabela1[[#This Row],[MÉDIA]]+Tabela1[[#This Row],[MÉDIA]]*10%</f>
        <v>165</v>
      </c>
      <c r="U397" s="16">
        <f>VLOOKUP(Tabela1[[#This Row],[CD_ITEM]],'BD PESO UNITÁRIO'!A:F,6,0)</f>
        <v>10.7</v>
      </c>
      <c r="V397" s="15">
        <f>Tabela1[[#This Row],[META MARÇO FINAL]]*Tabela1[[#This Row],[PESO UNITÁRIO]]</f>
        <v>1765.4999999999998</v>
      </c>
    </row>
    <row r="398" spans="1:22" x14ac:dyDescent="0.3">
      <c r="A398" s="7" t="s">
        <v>106</v>
      </c>
      <c r="B398" s="8" t="s">
        <v>32</v>
      </c>
      <c r="C398" s="8" t="s">
        <v>22</v>
      </c>
      <c r="D398" s="9" t="s">
        <v>142</v>
      </c>
      <c r="E398" s="10" t="s">
        <v>143</v>
      </c>
      <c r="F398" s="11"/>
      <c r="G398" s="12" t="s">
        <v>221</v>
      </c>
      <c r="H398" s="12" t="str">
        <f>CONCATENATE(Tabela1[[#This Row],[ZONA]],Tabela1[[#This Row],[CD_ITEM]])</f>
        <v>G00037021619</v>
      </c>
      <c r="I398" s="13">
        <v>100</v>
      </c>
      <c r="J398" s="13">
        <v>0</v>
      </c>
      <c r="K398" s="13">
        <f>Tabela1[[#This Row],[Nov]]+Tabela1[[#This Row],[Nov Corte]]</f>
        <v>100</v>
      </c>
      <c r="L398" s="13">
        <f>IFERROR(VLOOKUP(H398,'Banco de dados ZDA'!A:I,9,0),0)</f>
        <v>0</v>
      </c>
      <c r="M398" s="13">
        <v>0</v>
      </c>
      <c r="N398" s="13">
        <v>200</v>
      </c>
      <c r="O398" s="13">
        <f>IFERROR(VLOOKUP(Tabela1[[#This Row],[Coluna2]],'Banco de dados ZDA'!A:J,10,0),0)</f>
        <v>0</v>
      </c>
      <c r="P398" s="13">
        <v>0</v>
      </c>
      <c r="Q398" s="13">
        <v>150</v>
      </c>
      <c r="R398" s="13">
        <f>AVERAGE(Tabela1[[#This Row],[NOVEMBRO TOTAL]],Tabela1[[#This Row],[DEZEMBRO TOTAL]],Tabela1[[#This Row],[JANEIRO TOTAL]])</f>
        <v>150</v>
      </c>
      <c r="S398" s="14">
        <f>IFERROR(Tabela1[[#This Row],[MÉDIA]]/Tabela1[[#This Row],[META MARÇO FINAL]],"-")</f>
        <v>0.90909090909090906</v>
      </c>
      <c r="T398" s="15">
        <f>Tabela1[[#This Row],[MÉDIA]]+Tabela1[[#This Row],[MÉDIA]]*10%</f>
        <v>165</v>
      </c>
      <c r="U398" s="16">
        <f>VLOOKUP(Tabela1[[#This Row],[CD_ITEM]],'BD PESO UNITÁRIO'!A:F,6,0)</f>
        <v>10.7</v>
      </c>
      <c r="V398" s="15">
        <f>Tabela1[[#This Row],[META MARÇO FINAL]]*Tabela1[[#This Row],[PESO UNITÁRIO]]</f>
        <v>1765.4999999999998</v>
      </c>
    </row>
    <row r="399" spans="1:22" x14ac:dyDescent="0.3">
      <c r="A399" s="7" t="s">
        <v>101</v>
      </c>
      <c r="B399" s="8" t="s">
        <v>32</v>
      </c>
      <c r="C399" s="8" t="s">
        <v>22</v>
      </c>
      <c r="D399" s="9" t="s">
        <v>144</v>
      </c>
      <c r="E399" s="10" t="s">
        <v>145</v>
      </c>
      <c r="F399" s="11"/>
      <c r="G399" s="12" t="s">
        <v>221</v>
      </c>
      <c r="H399" s="12" t="str">
        <f>CONCATENATE(Tabela1[[#This Row],[ZONA]],Tabela1[[#This Row],[CD_ITEM]])</f>
        <v>G00037021620</v>
      </c>
      <c r="I399" s="13">
        <v>100</v>
      </c>
      <c r="J399" s="13">
        <v>0</v>
      </c>
      <c r="K399" s="13">
        <f>Tabela1[[#This Row],[Nov]]+Tabela1[[#This Row],[Nov Corte]]</f>
        <v>100</v>
      </c>
      <c r="L399" s="13">
        <f>IFERROR(VLOOKUP(H399,'Banco de dados ZDA'!A:I,9,0),0)</f>
        <v>0</v>
      </c>
      <c r="M399" s="13">
        <v>0</v>
      </c>
      <c r="N399" s="13">
        <v>200</v>
      </c>
      <c r="O399" s="13">
        <f>IFERROR(VLOOKUP(Tabela1[[#This Row],[Coluna2]],'Banco de dados ZDA'!A:J,10,0),0)</f>
        <v>0</v>
      </c>
      <c r="P399" s="13">
        <v>0</v>
      </c>
      <c r="Q399" s="13">
        <v>150</v>
      </c>
      <c r="R399" s="13">
        <f>AVERAGE(Tabela1[[#This Row],[NOVEMBRO TOTAL]],Tabela1[[#This Row],[DEZEMBRO TOTAL]],Tabela1[[#This Row],[JANEIRO TOTAL]])</f>
        <v>150</v>
      </c>
      <c r="S399" s="14">
        <f>IFERROR(Tabela1[[#This Row],[MÉDIA]]/Tabela1[[#This Row],[META MARÇO FINAL]],"-")</f>
        <v>0.90909090909090906</v>
      </c>
      <c r="T399" s="15">
        <f>Tabela1[[#This Row],[MÉDIA]]+Tabela1[[#This Row],[MÉDIA]]*10%</f>
        <v>165</v>
      </c>
      <c r="U399" s="16">
        <f>VLOOKUP(Tabela1[[#This Row],[CD_ITEM]],'BD PESO UNITÁRIO'!A:F,6,0)</f>
        <v>10.7</v>
      </c>
      <c r="V399" s="15">
        <f>Tabela1[[#This Row],[META MARÇO FINAL]]*Tabela1[[#This Row],[PESO UNITÁRIO]]</f>
        <v>1765.4999999999998</v>
      </c>
    </row>
    <row r="400" spans="1:22" x14ac:dyDescent="0.3">
      <c r="A400" s="7" t="s">
        <v>53</v>
      </c>
      <c r="B400" s="8" t="s">
        <v>21</v>
      </c>
      <c r="C400" s="8" t="s">
        <v>22</v>
      </c>
      <c r="D400" s="9" t="s">
        <v>146</v>
      </c>
      <c r="E400" s="10" t="s">
        <v>147</v>
      </c>
      <c r="F400" s="11"/>
      <c r="G400" s="12" t="s">
        <v>221</v>
      </c>
      <c r="H400" s="12" t="str">
        <f>CONCATENATE(Tabela1[[#This Row],[ZONA]],Tabela1[[#This Row],[CD_ITEM]])</f>
        <v>G00037021630</v>
      </c>
      <c r="I400" s="13">
        <v>100</v>
      </c>
      <c r="J400" s="13">
        <v>0</v>
      </c>
      <c r="K400" s="13">
        <f>Tabela1[[#This Row],[Nov]]+Tabela1[[#This Row],[Nov Corte]]</f>
        <v>100</v>
      </c>
      <c r="L400" s="13">
        <f>IFERROR(VLOOKUP(H400,'Banco de dados ZDA'!A:I,9,0),0)</f>
        <v>0</v>
      </c>
      <c r="M400" s="13">
        <v>0</v>
      </c>
      <c r="N400" s="13">
        <v>200</v>
      </c>
      <c r="O400" s="13">
        <f>IFERROR(VLOOKUP(Tabela1[[#This Row],[Coluna2]],'Banco de dados ZDA'!A:J,10,0),0)</f>
        <v>0</v>
      </c>
      <c r="P400" s="13">
        <v>0</v>
      </c>
      <c r="Q400" s="13">
        <v>150</v>
      </c>
      <c r="R400" s="13">
        <f>AVERAGE(Tabela1[[#This Row],[NOVEMBRO TOTAL]],Tabela1[[#This Row],[DEZEMBRO TOTAL]],Tabela1[[#This Row],[JANEIRO TOTAL]])</f>
        <v>150</v>
      </c>
      <c r="S400" s="14">
        <f>IFERROR(Tabela1[[#This Row],[MÉDIA]]/Tabela1[[#This Row],[META MARÇO FINAL]],"-")</f>
        <v>0.90909090909090906</v>
      </c>
      <c r="T400" s="15">
        <f>Tabela1[[#This Row],[MÉDIA]]+Tabela1[[#This Row],[MÉDIA]]*10%</f>
        <v>165</v>
      </c>
      <c r="U400" s="16">
        <f>VLOOKUP(Tabela1[[#This Row],[CD_ITEM]],'BD PESO UNITÁRIO'!A:F,6,0)</f>
        <v>6.1020000000000003</v>
      </c>
      <c r="V400" s="15">
        <f>Tabela1[[#This Row],[META MARÇO FINAL]]*Tabela1[[#This Row],[PESO UNITÁRIO]]</f>
        <v>1006.83</v>
      </c>
    </row>
    <row r="401" spans="1:22" x14ac:dyDescent="0.3">
      <c r="A401" s="7" t="s">
        <v>53</v>
      </c>
      <c r="B401" s="8" t="s">
        <v>21</v>
      </c>
      <c r="C401" s="8" t="s">
        <v>22</v>
      </c>
      <c r="D401" s="9" t="s">
        <v>148</v>
      </c>
      <c r="E401" s="10" t="s">
        <v>149</v>
      </c>
      <c r="F401" s="11"/>
      <c r="G401" s="12" t="s">
        <v>221</v>
      </c>
      <c r="H401" s="12" t="str">
        <f>CONCATENATE(Tabela1[[#This Row],[ZONA]],Tabela1[[#This Row],[CD_ITEM]])</f>
        <v>G00037021631</v>
      </c>
      <c r="I401" s="13">
        <v>100</v>
      </c>
      <c r="J401" s="13">
        <v>0</v>
      </c>
      <c r="K401" s="13">
        <f>Tabela1[[#This Row],[Nov]]+Tabela1[[#This Row],[Nov Corte]]</f>
        <v>100</v>
      </c>
      <c r="L401" s="13">
        <f>IFERROR(VLOOKUP(H401,'Banco de dados ZDA'!A:I,9,0),0)</f>
        <v>0</v>
      </c>
      <c r="M401" s="13">
        <v>0</v>
      </c>
      <c r="N401" s="13">
        <v>200</v>
      </c>
      <c r="O401" s="13">
        <f>IFERROR(VLOOKUP(Tabela1[[#This Row],[Coluna2]],'Banco de dados ZDA'!A:J,10,0),0)</f>
        <v>0</v>
      </c>
      <c r="P401" s="13">
        <v>0</v>
      </c>
      <c r="Q401" s="13">
        <v>150</v>
      </c>
      <c r="R401" s="13">
        <f>AVERAGE(Tabela1[[#This Row],[NOVEMBRO TOTAL]],Tabela1[[#This Row],[DEZEMBRO TOTAL]],Tabela1[[#This Row],[JANEIRO TOTAL]])</f>
        <v>150</v>
      </c>
      <c r="S401" s="14">
        <f>IFERROR(Tabela1[[#This Row],[MÉDIA]]/Tabela1[[#This Row],[META MARÇO FINAL]],"-")</f>
        <v>0.90909090909090906</v>
      </c>
      <c r="T401" s="15">
        <f>Tabela1[[#This Row],[MÉDIA]]+Tabela1[[#This Row],[MÉDIA]]*10%</f>
        <v>165</v>
      </c>
      <c r="U401" s="16">
        <f>VLOOKUP(Tabela1[[#This Row],[CD_ITEM]],'BD PESO UNITÁRIO'!A:F,6,0)</f>
        <v>5.1420000000000003</v>
      </c>
      <c r="V401" s="15">
        <f>Tabela1[[#This Row],[META MARÇO FINAL]]*Tabela1[[#This Row],[PESO UNITÁRIO]]</f>
        <v>848.43000000000006</v>
      </c>
    </row>
    <row r="402" spans="1:22" x14ac:dyDescent="0.3">
      <c r="A402" s="7" t="s">
        <v>53</v>
      </c>
      <c r="B402" s="8" t="s">
        <v>21</v>
      </c>
      <c r="C402" s="8" t="s">
        <v>22</v>
      </c>
      <c r="D402" s="9" t="s">
        <v>150</v>
      </c>
      <c r="E402" s="10" t="s">
        <v>151</v>
      </c>
      <c r="F402" s="11"/>
      <c r="G402" s="12" t="s">
        <v>221</v>
      </c>
      <c r="H402" s="12" t="str">
        <f>CONCATENATE(Tabela1[[#This Row],[ZONA]],Tabela1[[#This Row],[CD_ITEM]])</f>
        <v>G00037021632</v>
      </c>
      <c r="I402" s="13">
        <v>100</v>
      </c>
      <c r="J402" s="13">
        <v>0</v>
      </c>
      <c r="K402" s="13">
        <f>Tabela1[[#This Row],[Nov]]+Tabela1[[#This Row],[Nov Corte]]</f>
        <v>100</v>
      </c>
      <c r="L402" s="13">
        <f>IFERROR(VLOOKUP(H402,'Banco de dados ZDA'!A:I,9,0),0)</f>
        <v>0</v>
      </c>
      <c r="M402" s="13">
        <v>0</v>
      </c>
      <c r="N402" s="13">
        <v>200</v>
      </c>
      <c r="O402" s="13">
        <f>IFERROR(VLOOKUP(Tabela1[[#This Row],[Coluna2]],'Banco de dados ZDA'!A:J,10,0),0)</f>
        <v>0</v>
      </c>
      <c r="P402" s="13">
        <v>0</v>
      </c>
      <c r="Q402" s="13">
        <v>150</v>
      </c>
      <c r="R402" s="13">
        <f>AVERAGE(Tabela1[[#This Row],[NOVEMBRO TOTAL]],Tabela1[[#This Row],[DEZEMBRO TOTAL]],Tabela1[[#This Row],[JANEIRO TOTAL]])</f>
        <v>150</v>
      </c>
      <c r="S402" s="14">
        <f>IFERROR(Tabela1[[#This Row],[MÉDIA]]/Tabela1[[#This Row],[META MARÇO FINAL]],"-")</f>
        <v>0.90909090909090906</v>
      </c>
      <c r="T402" s="15">
        <f>Tabela1[[#This Row],[MÉDIA]]+Tabela1[[#This Row],[MÉDIA]]*10%</f>
        <v>165</v>
      </c>
      <c r="U402" s="16">
        <f>VLOOKUP(Tabela1[[#This Row],[CD_ITEM]],'BD PESO UNITÁRIO'!A:F,6,0)</f>
        <v>6.1020000000000003</v>
      </c>
      <c r="V402" s="15">
        <f>Tabela1[[#This Row],[META MARÇO FINAL]]*Tabela1[[#This Row],[PESO UNITÁRIO]]</f>
        <v>1006.83</v>
      </c>
    </row>
    <row r="403" spans="1:22" x14ac:dyDescent="0.3">
      <c r="A403" s="7" t="s">
        <v>53</v>
      </c>
      <c r="B403" s="8" t="s">
        <v>21</v>
      </c>
      <c r="C403" s="8" t="s">
        <v>22</v>
      </c>
      <c r="D403" s="9" t="s">
        <v>152</v>
      </c>
      <c r="E403" s="10" t="s">
        <v>153</v>
      </c>
      <c r="F403" s="11"/>
      <c r="G403" s="12" t="s">
        <v>221</v>
      </c>
      <c r="H403" s="12" t="str">
        <f>CONCATENATE(Tabela1[[#This Row],[ZONA]],Tabela1[[#This Row],[CD_ITEM]])</f>
        <v>G00037021633</v>
      </c>
      <c r="I403" s="13">
        <v>100</v>
      </c>
      <c r="J403" s="13">
        <v>0</v>
      </c>
      <c r="K403" s="13">
        <f>Tabela1[[#This Row],[Nov]]+Tabela1[[#This Row],[Nov Corte]]</f>
        <v>100</v>
      </c>
      <c r="L403" s="13">
        <f>IFERROR(VLOOKUP(H403,'Banco de dados ZDA'!A:I,9,0),0)</f>
        <v>0</v>
      </c>
      <c r="M403" s="13">
        <v>0</v>
      </c>
      <c r="N403" s="13">
        <v>200</v>
      </c>
      <c r="O403" s="13">
        <f>IFERROR(VLOOKUP(Tabela1[[#This Row],[Coluna2]],'Banco de dados ZDA'!A:J,10,0),0)</f>
        <v>0</v>
      </c>
      <c r="P403" s="13">
        <v>0</v>
      </c>
      <c r="Q403" s="13">
        <v>150</v>
      </c>
      <c r="R403" s="13">
        <f>AVERAGE(Tabela1[[#This Row],[NOVEMBRO TOTAL]],Tabela1[[#This Row],[DEZEMBRO TOTAL]],Tabela1[[#This Row],[JANEIRO TOTAL]])</f>
        <v>150</v>
      </c>
      <c r="S403" s="14">
        <f>IFERROR(Tabela1[[#This Row],[MÉDIA]]/Tabela1[[#This Row],[META MARÇO FINAL]],"-")</f>
        <v>0.90909090909090906</v>
      </c>
      <c r="T403" s="15">
        <f>Tabela1[[#This Row],[MÉDIA]]+Tabela1[[#This Row],[MÉDIA]]*10%</f>
        <v>165</v>
      </c>
      <c r="U403" s="16">
        <f>VLOOKUP(Tabela1[[#This Row],[CD_ITEM]],'BD PESO UNITÁRIO'!A:F,6,0)</f>
        <v>6.1020000000000003</v>
      </c>
      <c r="V403" s="15">
        <f>Tabela1[[#This Row],[META MARÇO FINAL]]*Tabela1[[#This Row],[PESO UNITÁRIO]]</f>
        <v>1006.83</v>
      </c>
    </row>
    <row r="404" spans="1:22" x14ac:dyDescent="0.3">
      <c r="A404" s="7" t="s">
        <v>53</v>
      </c>
      <c r="B404" s="8" t="s">
        <v>21</v>
      </c>
      <c r="C404" s="8" t="s">
        <v>22</v>
      </c>
      <c r="D404" s="9" t="s">
        <v>154</v>
      </c>
      <c r="E404" s="10" t="s">
        <v>155</v>
      </c>
      <c r="F404" s="11"/>
      <c r="G404" s="12" t="s">
        <v>221</v>
      </c>
      <c r="H404" s="12" t="str">
        <f>CONCATENATE(Tabela1[[#This Row],[ZONA]],Tabela1[[#This Row],[CD_ITEM]])</f>
        <v>G00037021634</v>
      </c>
      <c r="I404" s="13">
        <v>100</v>
      </c>
      <c r="J404" s="13">
        <v>0</v>
      </c>
      <c r="K404" s="13">
        <f>Tabela1[[#This Row],[Nov]]+Tabela1[[#This Row],[Nov Corte]]</f>
        <v>100</v>
      </c>
      <c r="L404" s="13">
        <f>IFERROR(VLOOKUP(H404,'Banco de dados ZDA'!A:I,9,0),0)</f>
        <v>0</v>
      </c>
      <c r="M404" s="13">
        <v>0</v>
      </c>
      <c r="N404" s="13">
        <v>200</v>
      </c>
      <c r="O404" s="13">
        <f>IFERROR(VLOOKUP(Tabela1[[#This Row],[Coluna2]],'Banco de dados ZDA'!A:J,10,0),0)</f>
        <v>0</v>
      </c>
      <c r="P404" s="13">
        <v>0</v>
      </c>
      <c r="Q404" s="13">
        <v>150</v>
      </c>
      <c r="R404" s="13">
        <f>AVERAGE(Tabela1[[#This Row],[NOVEMBRO TOTAL]],Tabela1[[#This Row],[DEZEMBRO TOTAL]],Tabela1[[#This Row],[JANEIRO TOTAL]])</f>
        <v>150</v>
      </c>
      <c r="S404" s="14">
        <f>IFERROR(Tabela1[[#This Row],[MÉDIA]]/Tabela1[[#This Row],[META MARÇO FINAL]],"-")</f>
        <v>0.90909090909090906</v>
      </c>
      <c r="T404" s="15">
        <f>Tabela1[[#This Row],[MÉDIA]]+Tabela1[[#This Row],[MÉDIA]]*10%</f>
        <v>165</v>
      </c>
      <c r="U404" s="16">
        <f>VLOOKUP(Tabela1[[#This Row],[CD_ITEM]],'BD PESO UNITÁRIO'!A:F,6,0)</f>
        <v>6.1020000000000003</v>
      </c>
      <c r="V404" s="15">
        <f>Tabela1[[#This Row],[META MARÇO FINAL]]*Tabela1[[#This Row],[PESO UNITÁRIO]]</f>
        <v>1006.83</v>
      </c>
    </row>
    <row r="405" spans="1:22" x14ac:dyDescent="0.3">
      <c r="A405" s="7" t="s">
        <v>53</v>
      </c>
      <c r="B405" s="8" t="s">
        <v>21</v>
      </c>
      <c r="C405" s="8" t="s">
        <v>22</v>
      </c>
      <c r="D405" s="9" t="s">
        <v>156</v>
      </c>
      <c r="E405" s="10" t="s">
        <v>157</v>
      </c>
      <c r="F405" s="11"/>
      <c r="G405" s="12" t="s">
        <v>221</v>
      </c>
      <c r="H405" s="12" t="str">
        <f>CONCATENATE(Tabela1[[#This Row],[ZONA]],Tabela1[[#This Row],[CD_ITEM]])</f>
        <v>G00037021635</v>
      </c>
      <c r="I405" s="13">
        <v>100</v>
      </c>
      <c r="J405" s="13">
        <v>0</v>
      </c>
      <c r="K405" s="13">
        <f>Tabela1[[#This Row],[Nov]]+Tabela1[[#This Row],[Nov Corte]]</f>
        <v>100</v>
      </c>
      <c r="L405" s="13">
        <f>IFERROR(VLOOKUP(H405,'Banco de dados ZDA'!A:I,9,0),0)</f>
        <v>0</v>
      </c>
      <c r="M405" s="13">
        <v>0</v>
      </c>
      <c r="N405" s="13">
        <v>200</v>
      </c>
      <c r="O405" s="13">
        <f>IFERROR(VLOOKUP(Tabela1[[#This Row],[Coluna2]],'Banco de dados ZDA'!A:J,10,0),0)</f>
        <v>0</v>
      </c>
      <c r="P405" s="13">
        <v>0</v>
      </c>
      <c r="Q405" s="13">
        <v>150</v>
      </c>
      <c r="R405" s="13">
        <f>AVERAGE(Tabela1[[#This Row],[NOVEMBRO TOTAL]],Tabela1[[#This Row],[DEZEMBRO TOTAL]],Tabela1[[#This Row],[JANEIRO TOTAL]])</f>
        <v>150</v>
      </c>
      <c r="S405" s="14">
        <f>IFERROR(Tabela1[[#This Row],[MÉDIA]]/Tabela1[[#This Row],[META MARÇO FINAL]],"-")</f>
        <v>0.90909090909090906</v>
      </c>
      <c r="T405" s="15">
        <f>Tabela1[[#This Row],[MÉDIA]]+Tabela1[[#This Row],[MÉDIA]]*10%</f>
        <v>165</v>
      </c>
      <c r="U405" s="16">
        <f>VLOOKUP(Tabela1[[#This Row],[CD_ITEM]],'BD PESO UNITÁRIO'!A:F,6,0)</f>
        <v>5.1420000000000003</v>
      </c>
      <c r="V405" s="15">
        <f>Tabela1[[#This Row],[META MARÇO FINAL]]*Tabela1[[#This Row],[PESO UNITÁRIO]]</f>
        <v>848.43000000000006</v>
      </c>
    </row>
    <row r="406" spans="1:22" x14ac:dyDescent="0.3">
      <c r="A406" s="7" t="s">
        <v>158</v>
      </c>
      <c r="B406" s="8" t="s">
        <v>21</v>
      </c>
      <c r="C406" s="8" t="s">
        <v>96</v>
      </c>
      <c r="D406" s="9" t="s">
        <v>159</v>
      </c>
      <c r="E406" s="10" t="s">
        <v>160</v>
      </c>
      <c r="F406" s="11"/>
      <c r="G406" s="12" t="s">
        <v>221</v>
      </c>
      <c r="H406" s="12" t="str">
        <f>CONCATENATE(Tabela1[[#This Row],[ZONA]],Tabela1[[#This Row],[CD_ITEM]])</f>
        <v>G00037021647</v>
      </c>
      <c r="I406" s="13">
        <v>100</v>
      </c>
      <c r="J406" s="13">
        <v>0</v>
      </c>
      <c r="K406" s="13">
        <f>Tabela1[[#This Row],[Nov]]+Tabela1[[#This Row],[Nov Corte]]</f>
        <v>100</v>
      </c>
      <c r="L406" s="13">
        <f>IFERROR(VLOOKUP(H406,'Banco de dados ZDA'!A:I,9,0),0)</f>
        <v>0</v>
      </c>
      <c r="M406" s="13">
        <v>0</v>
      </c>
      <c r="N406" s="13">
        <v>200</v>
      </c>
      <c r="O406" s="13">
        <f>IFERROR(VLOOKUP(Tabela1[[#This Row],[Coluna2]],'Banco de dados ZDA'!A:J,10,0),0)</f>
        <v>0</v>
      </c>
      <c r="P406" s="13">
        <v>0</v>
      </c>
      <c r="Q406" s="13">
        <v>150</v>
      </c>
      <c r="R406" s="13">
        <f>AVERAGE(Tabela1[[#This Row],[NOVEMBRO TOTAL]],Tabela1[[#This Row],[DEZEMBRO TOTAL]],Tabela1[[#This Row],[JANEIRO TOTAL]])</f>
        <v>150</v>
      </c>
      <c r="S406" s="14">
        <f>IFERROR(Tabela1[[#This Row],[MÉDIA]]/Tabela1[[#This Row],[META MARÇO FINAL]],"-")</f>
        <v>0.90909090909090906</v>
      </c>
      <c r="T406" s="15">
        <f>Tabela1[[#This Row],[MÉDIA]]+Tabela1[[#This Row],[MÉDIA]]*10%</f>
        <v>165</v>
      </c>
      <c r="U406" s="16">
        <f>VLOOKUP(Tabela1[[#This Row],[CD_ITEM]],'BD PESO UNITÁRIO'!A:F,6,0)</f>
        <v>2.5099999999999998</v>
      </c>
      <c r="V406" s="15">
        <f>Tabela1[[#This Row],[META MARÇO FINAL]]*Tabela1[[#This Row],[PESO UNITÁRIO]]</f>
        <v>414.15</v>
      </c>
    </row>
    <row r="407" spans="1:22" x14ac:dyDescent="0.3">
      <c r="A407" s="7" t="s">
        <v>158</v>
      </c>
      <c r="B407" s="8" t="s">
        <v>21</v>
      </c>
      <c r="C407" s="8" t="s">
        <v>96</v>
      </c>
      <c r="D407" s="9" t="s">
        <v>161</v>
      </c>
      <c r="E407" s="10" t="s">
        <v>162</v>
      </c>
      <c r="F407" s="11"/>
      <c r="G407" s="12" t="s">
        <v>221</v>
      </c>
      <c r="H407" s="12" t="str">
        <f>CONCATENATE(Tabela1[[#This Row],[ZONA]],Tabela1[[#This Row],[CD_ITEM]])</f>
        <v>G00037021648</v>
      </c>
      <c r="I407" s="13">
        <v>100</v>
      </c>
      <c r="J407" s="13">
        <v>0</v>
      </c>
      <c r="K407" s="13">
        <f>Tabela1[[#This Row],[Nov]]+Tabela1[[#This Row],[Nov Corte]]</f>
        <v>100</v>
      </c>
      <c r="L407" s="13">
        <f>IFERROR(VLOOKUP(H407,'Banco de dados ZDA'!A:I,9,0),0)</f>
        <v>0</v>
      </c>
      <c r="M407" s="13">
        <v>0</v>
      </c>
      <c r="N407" s="13">
        <v>200</v>
      </c>
      <c r="O407" s="13">
        <f>IFERROR(VLOOKUP(Tabela1[[#This Row],[Coluna2]],'Banco de dados ZDA'!A:J,10,0),0)</f>
        <v>0</v>
      </c>
      <c r="P407" s="13">
        <v>0</v>
      </c>
      <c r="Q407" s="13">
        <v>150</v>
      </c>
      <c r="R407" s="13">
        <f>AVERAGE(Tabela1[[#This Row],[NOVEMBRO TOTAL]],Tabela1[[#This Row],[DEZEMBRO TOTAL]],Tabela1[[#This Row],[JANEIRO TOTAL]])</f>
        <v>150</v>
      </c>
      <c r="S407" s="14">
        <f>IFERROR(Tabela1[[#This Row],[MÉDIA]]/Tabela1[[#This Row],[META MARÇO FINAL]],"-")</f>
        <v>0.90909090909090906</v>
      </c>
      <c r="T407" s="15">
        <f>Tabela1[[#This Row],[MÉDIA]]+Tabela1[[#This Row],[MÉDIA]]*10%</f>
        <v>165</v>
      </c>
      <c r="U407" s="16">
        <f>VLOOKUP(Tabela1[[#This Row],[CD_ITEM]],'BD PESO UNITÁRIO'!A:F,6,0)</f>
        <v>2.5099999999999998</v>
      </c>
      <c r="V407" s="15">
        <f>Tabela1[[#This Row],[META MARÇO FINAL]]*Tabela1[[#This Row],[PESO UNITÁRIO]]</f>
        <v>414.15</v>
      </c>
    </row>
    <row r="408" spans="1:22" x14ac:dyDescent="0.3">
      <c r="A408" s="7" t="s">
        <v>66</v>
      </c>
      <c r="B408" s="8" t="s">
        <v>21</v>
      </c>
      <c r="C408" s="8" t="s">
        <v>22</v>
      </c>
      <c r="D408" s="9" t="s">
        <v>163</v>
      </c>
      <c r="E408" s="10" t="s">
        <v>164</v>
      </c>
      <c r="F408" s="11"/>
      <c r="G408" s="12" t="s">
        <v>221</v>
      </c>
      <c r="H408" s="12" t="str">
        <f>CONCATENATE(Tabela1[[#This Row],[ZONA]],Tabela1[[#This Row],[CD_ITEM]])</f>
        <v>G00037021655</v>
      </c>
      <c r="I408" s="13">
        <v>100</v>
      </c>
      <c r="J408" s="13">
        <v>0</v>
      </c>
      <c r="K408" s="13">
        <f>Tabela1[[#This Row],[Nov]]+Tabela1[[#This Row],[Nov Corte]]</f>
        <v>100</v>
      </c>
      <c r="L408" s="13">
        <f>IFERROR(VLOOKUP(H408,'Banco de dados ZDA'!A:I,9,0),0)</f>
        <v>0</v>
      </c>
      <c r="M408" s="13">
        <v>0</v>
      </c>
      <c r="N408" s="13">
        <v>200</v>
      </c>
      <c r="O408" s="13">
        <f>IFERROR(VLOOKUP(Tabela1[[#This Row],[Coluna2]],'Banco de dados ZDA'!A:J,10,0),0)</f>
        <v>0</v>
      </c>
      <c r="P408" s="13">
        <v>0</v>
      </c>
      <c r="Q408" s="13">
        <v>150</v>
      </c>
      <c r="R408" s="13">
        <f>AVERAGE(Tabela1[[#This Row],[NOVEMBRO TOTAL]],Tabela1[[#This Row],[DEZEMBRO TOTAL]],Tabela1[[#This Row],[JANEIRO TOTAL]])</f>
        <v>150</v>
      </c>
      <c r="S408" s="14">
        <f>IFERROR(Tabela1[[#This Row],[MÉDIA]]/Tabela1[[#This Row],[META MARÇO FINAL]],"-")</f>
        <v>0.90909090909090906</v>
      </c>
      <c r="T408" s="15">
        <f>Tabela1[[#This Row],[MÉDIA]]+Tabela1[[#This Row],[MÉDIA]]*10%</f>
        <v>165</v>
      </c>
      <c r="U408" s="16">
        <f>VLOOKUP(Tabela1[[#This Row],[CD_ITEM]],'BD PESO UNITÁRIO'!A:F,6,0)</f>
        <v>2.9590000000000001</v>
      </c>
      <c r="V408" s="15">
        <f>Tabela1[[#This Row],[META MARÇO FINAL]]*Tabela1[[#This Row],[PESO UNITÁRIO]]</f>
        <v>488.23500000000001</v>
      </c>
    </row>
    <row r="409" spans="1:22" x14ac:dyDescent="0.3">
      <c r="A409" s="7" t="s">
        <v>38</v>
      </c>
      <c r="B409" s="8" t="s">
        <v>21</v>
      </c>
      <c r="C409" s="8" t="s">
        <v>22</v>
      </c>
      <c r="D409" s="9" t="s">
        <v>165</v>
      </c>
      <c r="E409" s="10" t="s">
        <v>166</v>
      </c>
      <c r="F409" s="11"/>
      <c r="G409" s="12" t="s">
        <v>221</v>
      </c>
      <c r="H409" s="12" t="str">
        <f>CONCATENATE(Tabela1[[#This Row],[ZONA]],Tabela1[[#This Row],[CD_ITEM]])</f>
        <v>G00037021660</v>
      </c>
      <c r="I409" s="13">
        <v>100</v>
      </c>
      <c r="J409" s="13">
        <v>0</v>
      </c>
      <c r="K409" s="13">
        <f>Tabela1[[#This Row],[Nov]]+Tabela1[[#This Row],[Nov Corte]]</f>
        <v>100</v>
      </c>
      <c r="L409" s="13">
        <f>IFERROR(VLOOKUP(H409,'Banco de dados ZDA'!A:I,9,0),0)</f>
        <v>0</v>
      </c>
      <c r="M409" s="13">
        <v>0</v>
      </c>
      <c r="N409" s="13">
        <v>200</v>
      </c>
      <c r="O409" s="13">
        <f>IFERROR(VLOOKUP(Tabela1[[#This Row],[Coluna2]],'Banco de dados ZDA'!A:J,10,0),0)</f>
        <v>0</v>
      </c>
      <c r="P409" s="13">
        <v>0</v>
      </c>
      <c r="Q409" s="13">
        <v>150</v>
      </c>
      <c r="R409" s="13">
        <f>AVERAGE(Tabela1[[#This Row],[NOVEMBRO TOTAL]],Tabela1[[#This Row],[DEZEMBRO TOTAL]],Tabela1[[#This Row],[JANEIRO TOTAL]])</f>
        <v>150</v>
      </c>
      <c r="S409" s="14">
        <f>IFERROR(Tabela1[[#This Row],[MÉDIA]]/Tabela1[[#This Row],[META MARÇO FINAL]],"-")</f>
        <v>0.90909090909090906</v>
      </c>
      <c r="T409" s="15">
        <f>Tabela1[[#This Row],[MÉDIA]]+Tabela1[[#This Row],[MÉDIA]]*10%</f>
        <v>165</v>
      </c>
      <c r="U409" s="16">
        <f>VLOOKUP(Tabela1[[#This Row],[CD_ITEM]],'BD PESO UNITÁRIO'!A:F,6,0)</f>
        <v>8.4250000000000007</v>
      </c>
      <c r="V409" s="15">
        <f>Tabela1[[#This Row],[META MARÇO FINAL]]*Tabela1[[#This Row],[PESO UNITÁRIO]]</f>
        <v>1390.1250000000002</v>
      </c>
    </row>
    <row r="410" spans="1:22" x14ac:dyDescent="0.3">
      <c r="A410" s="7" t="s">
        <v>26</v>
      </c>
      <c r="B410" s="8" t="s">
        <v>21</v>
      </c>
      <c r="C410" s="8" t="s">
        <v>167</v>
      </c>
      <c r="D410" s="9" t="s">
        <v>168</v>
      </c>
      <c r="E410" s="10" t="s">
        <v>169</v>
      </c>
      <c r="F410" s="11"/>
      <c r="G410" s="12" t="s">
        <v>221</v>
      </c>
      <c r="H410" s="12" t="str">
        <f>CONCATENATE(Tabela1[[#This Row],[ZONA]],Tabela1[[#This Row],[CD_ITEM]])</f>
        <v>G00037021678</v>
      </c>
      <c r="I410" s="13">
        <v>100</v>
      </c>
      <c r="J410" s="13">
        <v>0</v>
      </c>
      <c r="K410" s="13">
        <f>Tabela1[[#This Row],[Nov]]+Tabela1[[#This Row],[Nov Corte]]</f>
        <v>100</v>
      </c>
      <c r="L410" s="13">
        <f>IFERROR(VLOOKUP(H410,'Banco de dados ZDA'!A:I,9,0),0)</f>
        <v>0</v>
      </c>
      <c r="M410" s="13">
        <v>0</v>
      </c>
      <c r="N410" s="13">
        <v>200</v>
      </c>
      <c r="O410" s="13">
        <f>IFERROR(VLOOKUP(Tabela1[[#This Row],[Coluna2]],'Banco de dados ZDA'!A:J,10,0),0)</f>
        <v>0</v>
      </c>
      <c r="P410" s="13">
        <v>0</v>
      </c>
      <c r="Q410" s="13">
        <v>150</v>
      </c>
      <c r="R410" s="13">
        <f>AVERAGE(Tabela1[[#This Row],[NOVEMBRO TOTAL]],Tabela1[[#This Row],[DEZEMBRO TOTAL]],Tabela1[[#This Row],[JANEIRO TOTAL]])</f>
        <v>150</v>
      </c>
      <c r="S410" s="14">
        <f>IFERROR(Tabela1[[#This Row],[MÉDIA]]/Tabela1[[#This Row],[META MARÇO FINAL]],"-")</f>
        <v>0.90909090909090906</v>
      </c>
      <c r="T410" s="15">
        <f>Tabela1[[#This Row],[MÉDIA]]+Tabela1[[#This Row],[MÉDIA]]*10%</f>
        <v>165</v>
      </c>
      <c r="U410" s="16">
        <f>VLOOKUP(Tabela1[[#This Row],[CD_ITEM]],'BD PESO UNITÁRIO'!A:F,6,0)</f>
        <v>4.734</v>
      </c>
      <c r="V410" s="15">
        <f>Tabela1[[#This Row],[META MARÇO FINAL]]*Tabela1[[#This Row],[PESO UNITÁRIO]]</f>
        <v>781.11</v>
      </c>
    </row>
    <row r="411" spans="1:22" x14ac:dyDescent="0.3">
      <c r="A411" s="7" t="s">
        <v>170</v>
      </c>
      <c r="B411" s="8" t="s">
        <v>21</v>
      </c>
      <c r="C411" s="8" t="s">
        <v>22</v>
      </c>
      <c r="D411" s="9" t="s">
        <v>171</v>
      </c>
      <c r="E411" s="10" t="s">
        <v>172</v>
      </c>
      <c r="F411" s="11"/>
      <c r="G411" s="12" t="s">
        <v>221</v>
      </c>
      <c r="H411" s="12" t="str">
        <f>CONCATENATE(Tabela1[[#This Row],[ZONA]],Tabela1[[#This Row],[CD_ITEM]])</f>
        <v>G00037070025</v>
      </c>
      <c r="I411" s="13">
        <v>100</v>
      </c>
      <c r="J411" s="13">
        <v>0</v>
      </c>
      <c r="K411" s="13">
        <f>Tabela1[[#This Row],[Nov]]+Tabela1[[#This Row],[Nov Corte]]</f>
        <v>100</v>
      </c>
      <c r="L411" s="13">
        <f>IFERROR(VLOOKUP(H411,'Banco de dados ZDA'!A:I,9,0),0)</f>
        <v>5</v>
      </c>
      <c r="M411" s="13">
        <v>0</v>
      </c>
      <c r="N411" s="13">
        <v>200</v>
      </c>
      <c r="O411" s="13">
        <f>IFERROR(VLOOKUP(Tabela1[[#This Row],[Coluna2]],'Banco de dados ZDA'!A:J,10,0),0)</f>
        <v>2</v>
      </c>
      <c r="P411" s="13">
        <v>0</v>
      </c>
      <c r="Q411" s="13">
        <v>150</v>
      </c>
      <c r="R411" s="13">
        <f>AVERAGE(Tabela1[[#This Row],[NOVEMBRO TOTAL]],Tabela1[[#This Row],[DEZEMBRO TOTAL]],Tabela1[[#This Row],[JANEIRO TOTAL]])</f>
        <v>150</v>
      </c>
      <c r="S411" s="14">
        <f>IFERROR(Tabela1[[#This Row],[MÉDIA]]/Tabela1[[#This Row],[META MARÇO FINAL]],"-")</f>
        <v>0.90909090909090906</v>
      </c>
      <c r="T411" s="15">
        <f>Tabela1[[#This Row],[MÉDIA]]+Tabela1[[#This Row],[MÉDIA]]*10%</f>
        <v>165</v>
      </c>
      <c r="U411" s="16">
        <f>VLOOKUP(Tabela1[[#This Row],[CD_ITEM]],'BD PESO UNITÁRIO'!A:F,6,0)</f>
        <v>2.5099999999999998</v>
      </c>
      <c r="V411" s="15">
        <f>Tabela1[[#This Row],[META MARÇO FINAL]]*Tabela1[[#This Row],[PESO UNITÁRIO]]</f>
        <v>414.15</v>
      </c>
    </row>
    <row r="412" spans="1:22" x14ac:dyDescent="0.3">
      <c r="A412" s="7" t="s">
        <v>170</v>
      </c>
      <c r="B412" s="8" t="s">
        <v>21</v>
      </c>
      <c r="C412" s="8" t="s">
        <v>22</v>
      </c>
      <c r="D412" s="9" t="s">
        <v>173</v>
      </c>
      <c r="E412" s="10" t="s">
        <v>174</v>
      </c>
      <c r="F412" s="11"/>
      <c r="G412" s="12" t="s">
        <v>221</v>
      </c>
      <c r="H412" s="12" t="str">
        <f>CONCATENATE(Tabela1[[#This Row],[ZONA]],Tabela1[[#This Row],[CD_ITEM]])</f>
        <v>G00037070028</v>
      </c>
      <c r="I412" s="13">
        <v>100</v>
      </c>
      <c r="J412" s="13">
        <v>0</v>
      </c>
      <c r="K412" s="13">
        <f>Tabela1[[#This Row],[Nov]]+Tabela1[[#This Row],[Nov Corte]]</f>
        <v>100</v>
      </c>
      <c r="L412" s="13">
        <f>IFERROR(VLOOKUP(H412,'Banco de dados ZDA'!A:I,9,0),0)</f>
        <v>5</v>
      </c>
      <c r="M412" s="13">
        <v>0</v>
      </c>
      <c r="N412" s="13">
        <v>200</v>
      </c>
      <c r="O412" s="13">
        <f>IFERROR(VLOOKUP(Tabela1[[#This Row],[Coluna2]],'Banco de dados ZDA'!A:J,10,0),0)</f>
        <v>0</v>
      </c>
      <c r="P412" s="13">
        <v>0</v>
      </c>
      <c r="Q412" s="13">
        <v>150</v>
      </c>
      <c r="R412" s="13">
        <f>AVERAGE(Tabela1[[#This Row],[NOVEMBRO TOTAL]],Tabela1[[#This Row],[DEZEMBRO TOTAL]],Tabela1[[#This Row],[JANEIRO TOTAL]])</f>
        <v>150</v>
      </c>
      <c r="S412" s="14">
        <f>IFERROR(Tabela1[[#This Row],[MÉDIA]]/Tabela1[[#This Row],[META MARÇO FINAL]],"-")</f>
        <v>0.90909090909090906</v>
      </c>
      <c r="T412" s="15">
        <f>Tabela1[[#This Row],[MÉDIA]]+Tabela1[[#This Row],[MÉDIA]]*10%</f>
        <v>165</v>
      </c>
      <c r="U412" s="16">
        <f>VLOOKUP(Tabela1[[#This Row],[CD_ITEM]],'BD PESO UNITÁRIO'!A:F,6,0)</f>
        <v>2.5099999999999998</v>
      </c>
      <c r="V412" s="15">
        <f>Tabela1[[#This Row],[META MARÇO FINAL]]*Tabela1[[#This Row],[PESO UNITÁRIO]]</f>
        <v>414.15</v>
      </c>
    </row>
    <row r="413" spans="1:22" x14ac:dyDescent="0.3">
      <c r="A413" s="7" t="s">
        <v>175</v>
      </c>
      <c r="B413" s="8" t="s">
        <v>176</v>
      </c>
      <c r="C413" s="8" t="s">
        <v>22</v>
      </c>
      <c r="D413" s="9" t="s">
        <v>177</v>
      </c>
      <c r="E413" s="10" t="s">
        <v>178</v>
      </c>
      <c r="F413" s="11"/>
      <c r="G413" s="12" t="s">
        <v>221</v>
      </c>
      <c r="H413" s="12" t="str">
        <f>CONCATENATE(Tabela1[[#This Row],[ZONA]],Tabela1[[#This Row],[CD_ITEM]])</f>
        <v>G00037D00006</v>
      </c>
      <c r="I413" s="13">
        <v>100</v>
      </c>
      <c r="J413" s="13">
        <v>0</v>
      </c>
      <c r="K413" s="13">
        <f>Tabela1[[#This Row],[Nov]]+Tabela1[[#This Row],[Nov Corte]]</f>
        <v>100</v>
      </c>
      <c r="L413" s="13">
        <f>IFERROR(VLOOKUP(H413,'Banco de dados ZDA'!A:I,9,0),0)</f>
        <v>0</v>
      </c>
      <c r="M413" s="13">
        <v>0</v>
      </c>
      <c r="N413" s="13">
        <v>200</v>
      </c>
      <c r="O413" s="13">
        <f>IFERROR(VLOOKUP(Tabela1[[#This Row],[Coluna2]],'Banco de dados ZDA'!A:J,10,0),0)</f>
        <v>0</v>
      </c>
      <c r="P413" s="13">
        <v>0</v>
      </c>
      <c r="Q413" s="13">
        <v>150</v>
      </c>
      <c r="R413" s="13">
        <f>AVERAGE(Tabela1[[#This Row],[NOVEMBRO TOTAL]],Tabela1[[#This Row],[DEZEMBRO TOTAL]],Tabela1[[#This Row],[JANEIRO TOTAL]])</f>
        <v>150</v>
      </c>
      <c r="S413" s="14">
        <f>IFERROR(Tabela1[[#This Row],[MÉDIA]]/Tabela1[[#This Row],[META MARÇO FINAL]],"-")</f>
        <v>0.90909090909090906</v>
      </c>
      <c r="T413" s="15">
        <f>Tabela1[[#This Row],[MÉDIA]]+Tabela1[[#This Row],[MÉDIA]]*10%</f>
        <v>165</v>
      </c>
      <c r="U413" s="16">
        <f>VLOOKUP(Tabela1[[#This Row],[CD_ITEM]],'BD PESO UNITÁRIO'!A:F,6,0)</f>
        <v>1.756</v>
      </c>
      <c r="V413" s="15">
        <f>Tabela1[[#This Row],[META MARÇO FINAL]]*Tabela1[[#This Row],[PESO UNITÁRIO]]</f>
        <v>289.74</v>
      </c>
    </row>
    <row r="414" spans="1:22" x14ac:dyDescent="0.3">
      <c r="A414" s="7" t="s">
        <v>175</v>
      </c>
      <c r="B414" s="8" t="s">
        <v>176</v>
      </c>
      <c r="C414" s="8" t="s">
        <v>22</v>
      </c>
      <c r="D414" s="9" t="s">
        <v>179</v>
      </c>
      <c r="E414" s="10" t="s">
        <v>180</v>
      </c>
      <c r="F414" s="11"/>
      <c r="G414" s="12" t="s">
        <v>221</v>
      </c>
      <c r="H414" s="12" t="str">
        <f>CONCATENATE(Tabela1[[#This Row],[ZONA]],Tabela1[[#This Row],[CD_ITEM]])</f>
        <v>G00037D00009</v>
      </c>
      <c r="I414" s="13">
        <v>100</v>
      </c>
      <c r="J414" s="13">
        <v>0</v>
      </c>
      <c r="K414" s="13">
        <f>Tabela1[[#This Row],[Nov]]+Tabela1[[#This Row],[Nov Corte]]</f>
        <v>100</v>
      </c>
      <c r="L414" s="13">
        <f>IFERROR(VLOOKUP(H414,'Banco de dados ZDA'!A:I,9,0),0)</f>
        <v>0</v>
      </c>
      <c r="M414" s="13">
        <v>0</v>
      </c>
      <c r="N414" s="13">
        <v>200</v>
      </c>
      <c r="O414" s="13">
        <f>IFERROR(VLOOKUP(Tabela1[[#This Row],[Coluna2]],'Banco de dados ZDA'!A:J,10,0),0)</f>
        <v>0</v>
      </c>
      <c r="P414" s="13">
        <v>0</v>
      </c>
      <c r="Q414" s="13">
        <v>150</v>
      </c>
      <c r="R414" s="13">
        <f>AVERAGE(Tabela1[[#This Row],[NOVEMBRO TOTAL]],Tabela1[[#This Row],[DEZEMBRO TOTAL]],Tabela1[[#This Row],[JANEIRO TOTAL]])</f>
        <v>150</v>
      </c>
      <c r="S414" s="14">
        <f>IFERROR(Tabela1[[#This Row],[MÉDIA]]/Tabela1[[#This Row],[META MARÇO FINAL]],"-")</f>
        <v>0.90909090909090906</v>
      </c>
      <c r="T414" s="15">
        <f>Tabela1[[#This Row],[MÉDIA]]+Tabela1[[#This Row],[MÉDIA]]*10%</f>
        <v>165</v>
      </c>
      <c r="U414" s="16">
        <f>VLOOKUP(Tabela1[[#This Row],[CD_ITEM]],'BD PESO UNITÁRIO'!A:F,6,0)</f>
        <v>1.756</v>
      </c>
      <c r="V414" s="15">
        <f>Tabela1[[#This Row],[META MARÇO FINAL]]*Tabela1[[#This Row],[PESO UNITÁRIO]]</f>
        <v>289.74</v>
      </c>
    </row>
    <row r="415" spans="1:22" x14ac:dyDescent="0.3">
      <c r="A415" s="7" t="s">
        <v>175</v>
      </c>
      <c r="B415" s="8" t="s">
        <v>176</v>
      </c>
      <c r="C415" s="8" t="s">
        <v>22</v>
      </c>
      <c r="D415" s="9" t="s">
        <v>181</v>
      </c>
      <c r="E415" s="10" t="s">
        <v>182</v>
      </c>
      <c r="F415" s="11"/>
      <c r="G415" s="12" t="s">
        <v>221</v>
      </c>
      <c r="H415" s="12" t="str">
        <f>CONCATENATE(Tabela1[[#This Row],[ZONA]],Tabela1[[#This Row],[CD_ITEM]])</f>
        <v>G00037D00010</v>
      </c>
      <c r="I415" s="13">
        <v>100</v>
      </c>
      <c r="J415" s="13">
        <v>0</v>
      </c>
      <c r="K415" s="13">
        <f>Tabela1[[#This Row],[Nov]]+Tabela1[[#This Row],[Nov Corte]]</f>
        <v>100</v>
      </c>
      <c r="L415" s="13">
        <f>IFERROR(VLOOKUP(H415,'Banco de dados ZDA'!A:I,9,0),0)</f>
        <v>0</v>
      </c>
      <c r="M415" s="13">
        <v>0</v>
      </c>
      <c r="N415" s="13">
        <v>200</v>
      </c>
      <c r="O415" s="13">
        <f>IFERROR(VLOOKUP(Tabela1[[#This Row],[Coluna2]],'Banco de dados ZDA'!A:J,10,0),0)</f>
        <v>0</v>
      </c>
      <c r="P415" s="13">
        <v>0</v>
      </c>
      <c r="Q415" s="13">
        <v>150</v>
      </c>
      <c r="R415" s="13">
        <f>AVERAGE(Tabela1[[#This Row],[NOVEMBRO TOTAL]],Tabela1[[#This Row],[DEZEMBRO TOTAL]],Tabela1[[#This Row],[JANEIRO TOTAL]])</f>
        <v>150</v>
      </c>
      <c r="S415" s="14">
        <f>IFERROR(Tabela1[[#This Row],[MÉDIA]]/Tabela1[[#This Row],[META MARÇO FINAL]],"-")</f>
        <v>0.90909090909090906</v>
      </c>
      <c r="T415" s="15">
        <f>Tabela1[[#This Row],[MÉDIA]]+Tabela1[[#This Row],[MÉDIA]]*10%</f>
        <v>165</v>
      </c>
      <c r="U415" s="16">
        <f>VLOOKUP(Tabela1[[#This Row],[CD_ITEM]],'BD PESO UNITÁRIO'!A:F,6,0)</f>
        <v>1.756</v>
      </c>
      <c r="V415" s="15">
        <f>Tabela1[[#This Row],[META MARÇO FINAL]]*Tabela1[[#This Row],[PESO UNITÁRIO]]</f>
        <v>289.74</v>
      </c>
    </row>
    <row r="416" spans="1:22" x14ac:dyDescent="0.3">
      <c r="A416" s="7" t="s">
        <v>175</v>
      </c>
      <c r="B416" s="8" t="s">
        <v>176</v>
      </c>
      <c r="C416" s="8" t="s">
        <v>22</v>
      </c>
      <c r="D416" s="9" t="s">
        <v>183</v>
      </c>
      <c r="E416" s="10" t="s">
        <v>184</v>
      </c>
      <c r="F416" s="11"/>
      <c r="G416" s="12" t="s">
        <v>221</v>
      </c>
      <c r="H416" s="12" t="str">
        <f>CONCATENATE(Tabela1[[#This Row],[ZONA]],Tabela1[[#This Row],[CD_ITEM]])</f>
        <v>G00037D00011</v>
      </c>
      <c r="I416" s="13">
        <v>100</v>
      </c>
      <c r="J416" s="13">
        <v>0</v>
      </c>
      <c r="K416" s="13">
        <f>Tabela1[[#This Row],[Nov]]+Tabela1[[#This Row],[Nov Corte]]</f>
        <v>100</v>
      </c>
      <c r="L416" s="13">
        <f>IFERROR(VLOOKUP(H416,'Banco de dados ZDA'!A:I,9,0),0)</f>
        <v>0</v>
      </c>
      <c r="M416" s="13">
        <v>0</v>
      </c>
      <c r="N416" s="13">
        <v>200</v>
      </c>
      <c r="O416" s="13">
        <f>IFERROR(VLOOKUP(Tabela1[[#This Row],[Coluna2]],'Banco de dados ZDA'!A:J,10,0),0)</f>
        <v>0</v>
      </c>
      <c r="P416" s="13">
        <v>0</v>
      </c>
      <c r="Q416" s="13">
        <v>150</v>
      </c>
      <c r="R416" s="13">
        <f>AVERAGE(Tabela1[[#This Row],[NOVEMBRO TOTAL]],Tabela1[[#This Row],[DEZEMBRO TOTAL]],Tabela1[[#This Row],[JANEIRO TOTAL]])</f>
        <v>150</v>
      </c>
      <c r="S416" s="14">
        <f>IFERROR(Tabela1[[#This Row],[MÉDIA]]/Tabela1[[#This Row],[META MARÇO FINAL]],"-")</f>
        <v>0.90909090909090906</v>
      </c>
      <c r="T416" s="15">
        <f>Tabela1[[#This Row],[MÉDIA]]+Tabela1[[#This Row],[MÉDIA]]*10%</f>
        <v>165</v>
      </c>
      <c r="U416" s="16">
        <f>VLOOKUP(Tabela1[[#This Row],[CD_ITEM]],'BD PESO UNITÁRIO'!A:F,6,0)</f>
        <v>1.756</v>
      </c>
      <c r="V416" s="15">
        <f>Tabela1[[#This Row],[META MARÇO FINAL]]*Tabela1[[#This Row],[PESO UNITÁRIO]]</f>
        <v>289.74</v>
      </c>
    </row>
    <row r="417" spans="1:22" x14ac:dyDescent="0.3">
      <c r="A417" s="7" t="s">
        <v>175</v>
      </c>
      <c r="B417" s="8" t="s">
        <v>176</v>
      </c>
      <c r="C417" s="8" t="s">
        <v>22</v>
      </c>
      <c r="D417" s="9" t="s">
        <v>185</v>
      </c>
      <c r="E417" s="10" t="s">
        <v>186</v>
      </c>
      <c r="F417" s="11"/>
      <c r="G417" s="12" t="s">
        <v>221</v>
      </c>
      <c r="H417" s="12" t="str">
        <f>CONCATENATE(Tabela1[[#This Row],[ZONA]],Tabela1[[#This Row],[CD_ITEM]])</f>
        <v>G00037D00021</v>
      </c>
      <c r="I417" s="13">
        <f>IFERROR(VLOOKUP(Tabela1[[#This Row],[Coluna2]],'Banco de dados ZDA'!A:E,5,0),0)</f>
        <v>8</v>
      </c>
      <c r="J417" s="13">
        <v>0</v>
      </c>
      <c r="K417" s="13">
        <f>Tabela1[[#This Row],[Nov]]+Tabela1[[#This Row],[Nov Corte]]</f>
        <v>8</v>
      </c>
      <c r="L417" s="13">
        <f>IFERROR(VLOOKUP(H417,'Banco de dados ZDA'!A:I,9,0),0)</f>
        <v>7</v>
      </c>
      <c r="M417" s="13">
        <v>0</v>
      </c>
      <c r="N417" s="13">
        <f>Tabela1[[#This Row],[Dez]]+Tabela1[[#This Row],[Dez Corte]]</f>
        <v>7</v>
      </c>
      <c r="O417" s="13">
        <f>IFERROR(VLOOKUP(Tabela1[[#This Row],[Coluna2]],'Banco de dados ZDA'!A:J,10,0),0)</f>
        <v>9</v>
      </c>
      <c r="P417" s="13">
        <v>0</v>
      </c>
      <c r="Q417" s="13">
        <f>Tabela1[[#This Row],[Jan]]+Tabela1[[#This Row],[Jan Corte]]</f>
        <v>9</v>
      </c>
      <c r="R417" s="13">
        <f>AVERAGE(Tabela1[[#This Row],[NOVEMBRO TOTAL]],Tabela1[[#This Row],[DEZEMBRO TOTAL]],Tabela1[[#This Row],[JANEIRO TOTAL]])</f>
        <v>8</v>
      </c>
      <c r="S417" s="14">
        <f>IFERROR(Tabela1[[#This Row],[MÉDIA]]/Tabela1[[#This Row],[META MARÇO FINAL]],"-")</f>
        <v>0.90909090909090906</v>
      </c>
      <c r="T417" s="15">
        <f>Tabela1[[#This Row],[MÉDIA]]+Tabela1[[#This Row],[MÉDIA]]*10%</f>
        <v>8.8000000000000007</v>
      </c>
      <c r="U417" s="16">
        <f>VLOOKUP(Tabela1[[#This Row],[CD_ITEM]],'BD PESO UNITÁRIO'!A:F,6,0)</f>
        <v>1.756</v>
      </c>
      <c r="V417" s="15">
        <f>Tabela1[[#This Row],[META MARÇO FINAL]]*Tabela1[[#This Row],[PESO UNITÁRIO]]</f>
        <v>15.452800000000002</v>
      </c>
    </row>
    <row r="418" spans="1:22" x14ac:dyDescent="0.3">
      <c r="A418" s="7" t="s">
        <v>175</v>
      </c>
      <c r="B418" s="8" t="s">
        <v>176</v>
      </c>
      <c r="C418" s="8" t="s">
        <v>22</v>
      </c>
      <c r="D418" s="9" t="s">
        <v>187</v>
      </c>
      <c r="E418" s="10" t="s">
        <v>188</v>
      </c>
      <c r="F418" s="11"/>
      <c r="G418" s="12" t="s">
        <v>221</v>
      </c>
      <c r="H418" s="12" t="str">
        <f>CONCATENATE(Tabela1[[#This Row],[ZONA]],Tabela1[[#This Row],[CD_ITEM]])</f>
        <v>G00037D00022</v>
      </c>
      <c r="I418" s="13">
        <v>100</v>
      </c>
      <c r="J418" s="13">
        <v>0</v>
      </c>
      <c r="K418" s="13">
        <f>Tabela1[[#This Row],[Nov]]+Tabela1[[#This Row],[Nov Corte]]</f>
        <v>100</v>
      </c>
      <c r="L418" s="13">
        <f>IFERROR(VLOOKUP(H418,'Banco de dados ZDA'!A:I,9,0),0)</f>
        <v>0</v>
      </c>
      <c r="M418" s="13">
        <v>0</v>
      </c>
      <c r="N418" s="13">
        <v>200</v>
      </c>
      <c r="O418" s="13">
        <f>IFERROR(VLOOKUP(Tabela1[[#This Row],[Coluna2]],'Banco de dados ZDA'!A:J,10,0),0)</f>
        <v>0</v>
      </c>
      <c r="P418" s="13">
        <v>0</v>
      </c>
      <c r="Q418" s="13">
        <v>150</v>
      </c>
      <c r="R418" s="13">
        <f>AVERAGE(Tabela1[[#This Row],[NOVEMBRO TOTAL]],Tabela1[[#This Row],[DEZEMBRO TOTAL]],Tabela1[[#This Row],[JANEIRO TOTAL]])</f>
        <v>150</v>
      </c>
      <c r="S418" s="14">
        <f>IFERROR(Tabela1[[#This Row],[MÉDIA]]/Tabela1[[#This Row],[META MARÇO FINAL]],"-")</f>
        <v>0.90909090909090906</v>
      </c>
      <c r="T418" s="15">
        <f>Tabela1[[#This Row],[MÉDIA]]+Tabela1[[#This Row],[MÉDIA]]*10%</f>
        <v>165</v>
      </c>
      <c r="U418" s="16">
        <f>VLOOKUP(Tabela1[[#This Row],[CD_ITEM]],'BD PESO UNITÁRIO'!A:F,6,0)</f>
        <v>1.756</v>
      </c>
      <c r="V418" s="15">
        <f>Tabela1[[#This Row],[META MARÇO FINAL]]*Tabela1[[#This Row],[PESO UNITÁRIO]]</f>
        <v>289.74</v>
      </c>
    </row>
    <row r="419" spans="1:22" x14ac:dyDescent="0.3">
      <c r="A419" s="7" t="s">
        <v>175</v>
      </c>
      <c r="B419" s="8" t="s">
        <v>176</v>
      </c>
      <c r="C419" s="8" t="s">
        <v>22</v>
      </c>
      <c r="D419" s="9" t="s">
        <v>189</v>
      </c>
      <c r="E419" s="10" t="s">
        <v>190</v>
      </c>
      <c r="F419" s="11"/>
      <c r="G419" s="12" t="s">
        <v>221</v>
      </c>
      <c r="H419" s="12" t="str">
        <f>CONCATENATE(Tabela1[[#This Row],[ZONA]],Tabela1[[#This Row],[CD_ITEM]])</f>
        <v>G00037D00023</v>
      </c>
      <c r="I419" s="13">
        <f>IFERROR(VLOOKUP(Tabela1[[#This Row],[Coluna2]],'Banco de dados ZDA'!A:E,5,0),0)</f>
        <v>5</v>
      </c>
      <c r="J419" s="13">
        <v>0</v>
      </c>
      <c r="K419" s="13">
        <f>Tabela1[[#This Row],[Nov]]+Tabela1[[#This Row],[Nov Corte]]</f>
        <v>5</v>
      </c>
      <c r="L419" s="13">
        <f>IFERROR(VLOOKUP(H419,'Banco de dados ZDA'!A:I,9,0),0)</f>
        <v>8</v>
      </c>
      <c r="M419" s="13">
        <v>0</v>
      </c>
      <c r="N419" s="13">
        <f>Tabela1[[#This Row],[Dez]]+Tabela1[[#This Row],[Dez Corte]]</f>
        <v>8</v>
      </c>
      <c r="O419" s="13">
        <f>IFERROR(VLOOKUP(Tabela1[[#This Row],[Coluna2]],'Banco de dados ZDA'!A:J,10,0),0)</f>
        <v>5</v>
      </c>
      <c r="P419" s="13">
        <v>0</v>
      </c>
      <c r="Q419" s="13">
        <f>Tabela1[[#This Row],[Jan]]+Tabela1[[#This Row],[Jan Corte]]</f>
        <v>5</v>
      </c>
      <c r="R419" s="13">
        <f>AVERAGE(Tabela1[[#This Row],[NOVEMBRO TOTAL]],Tabela1[[#This Row],[DEZEMBRO TOTAL]],Tabela1[[#This Row],[JANEIRO TOTAL]])</f>
        <v>6</v>
      </c>
      <c r="S419" s="14">
        <f>IFERROR(Tabela1[[#This Row],[MÉDIA]]/Tabela1[[#This Row],[META MARÇO FINAL]],"-")</f>
        <v>0.90909090909090917</v>
      </c>
      <c r="T419" s="15">
        <f>Tabela1[[#This Row],[MÉDIA]]+Tabela1[[#This Row],[MÉDIA]]*10%</f>
        <v>6.6</v>
      </c>
      <c r="U419" s="16">
        <f>VLOOKUP(Tabela1[[#This Row],[CD_ITEM]],'BD PESO UNITÁRIO'!A:F,6,0)</f>
        <v>1.756</v>
      </c>
      <c r="V419" s="15">
        <f>Tabela1[[#This Row],[META MARÇO FINAL]]*Tabela1[[#This Row],[PESO UNITÁRIO]]</f>
        <v>11.589599999999999</v>
      </c>
    </row>
    <row r="420" spans="1:22" x14ac:dyDescent="0.3">
      <c r="A420" s="7" t="s">
        <v>175</v>
      </c>
      <c r="B420" s="8" t="s">
        <v>176</v>
      </c>
      <c r="C420" s="8" t="s">
        <v>22</v>
      </c>
      <c r="D420" s="9" t="s">
        <v>191</v>
      </c>
      <c r="E420" s="10" t="s">
        <v>192</v>
      </c>
      <c r="F420" s="11"/>
      <c r="G420" s="12" t="s">
        <v>221</v>
      </c>
      <c r="H420" s="12" t="str">
        <f>CONCATENATE(Tabela1[[#This Row],[ZONA]],Tabela1[[#This Row],[CD_ITEM]])</f>
        <v>G00037D00024</v>
      </c>
      <c r="I420" s="13">
        <v>100</v>
      </c>
      <c r="J420" s="13">
        <v>0</v>
      </c>
      <c r="K420" s="13">
        <f>Tabela1[[#This Row],[Nov]]+Tabela1[[#This Row],[Nov Corte]]</f>
        <v>100</v>
      </c>
      <c r="L420" s="13">
        <f>IFERROR(VLOOKUP(H420,'Banco de dados ZDA'!A:I,9,0),0)</f>
        <v>0</v>
      </c>
      <c r="M420" s="13">
        <v>0</v>
      </c>
      <c r="N420" s="13">
        <v>200</v>
      </c>
      <c r="O420" s="13">
        <f>IFERROR(VLOOKUP(Tabela1[[#This Row],[Coluna2]],'Banco de dados ZDA'!A:J,10,0),0)</f>
        <v>0</v>
      </c>
      <c r="P420" s="13">
        <v>0</v>
      </c>
      <c r="Q420" s="13">
        <v>150</v>
      </c>
      <c r="R420" s="13">
        <f>AVERAGE(Tabela1[[#This Row],[NOVEMBRO TOTAL]],Tabela1[[#This Row],[DEZEMBRO TOTAL]],Tabela1[[#This Row],[JANEIRO TOTAL]])</f>
        <v>150</v>
      </c>
      <c r="S420" s="14">
        <f>IFERROR(Tabela1[[#This Row],[MÉDIA]]/Tabela1[[#This Row],[META MARÇO FINAL]],"-")</f>
        <v>0.90909090909090906</v>
      </c>
      <c r="T420" s="15">
        <f>Tabela1[[#This Row],[MÉDIA]]+Tabela1[[#This Row],[MÉDIA]]*10%</f>
        <v>165</v>
      </c>
      <c r="U420" s="16">
        <f>VLOOKUP(Tabela1[[#This Row],[CD_ITEM]],'BD PESO UNITÁRIO'!A:F,6,0)</f>
        <v>1.756</v>
      </c>
      <c r="V420" s="15">
        <f>Tabela1[[#This Row],[META MARÇO FINAL]]*Tabela1[[#This Row],[PESO UNITÁRIO]]</f>
        <v>289.74</v>
      </c>
    </row>
    <row r="421" spans="1:22" x14ac:dyDescent="0.3">
      <c r="A421" s="7" t="s">
        <v>193</v>
      </c>
      <c r="B421" s="8" t="s">
        <v>176</v>
      </c>
      <c r="C421" s="8" t="s">
        <v>22</v>
      </c>
      <c r="D421" s="9" t="s">
        <v>194</v>
      </c>
      <c r="E421" s="10" t="s">
        <v>195</v>
      </c>
      <c r="F421" s="11"/>
      <c r="G421" s="12" t="s">
        <v>221</v>
      </c>
      <c r="H421" s="12" t="str">
        <f>CONCATENATE(Tabela1[[#This Row],[ZONA]],Tabela1[[#This Row],[CD_ITEM]])</f>
        <v>G00037D00025</v>
      </c>
      <c r="I421" s="13">
        <v>100</v>
      </c>
      <c r="J421" s="13">
        <v>0</v>
      </c>
      <c r="K421" s="13">
        <f>Tabela1[[#This Row],[Nov]]+Tabela1[[#This Row],[Nov Corte]]</f>
        <v>100</v>
      </c>
      <c r="L421" s="13">
        <f>IFERROR(VLOOKUP(H421,'Banco de dados ZDA'!A:I,9,0),0)</f>
        <v>0</v>
      </c>
      <c r="M421" s="13">
        <v>0</v>
      </c>
      <c r="N421" s="13">
        <v>200</v>
      </c>
      <c r="O421" s="13">
        <f>IFERROR(VLOOKUP(Tabela1[[#This Row],[Coluna2]],'Banco de dados ZDA'!A:J,10,0),0)</f>
        <v>0</v>
      </c>
      <c r="P421" s="13">
        <v>0</v>
      </c>
      <c r="Q421" s="13">
        <v>150</v>
      </c>
      <c r="R421" s="13">
        <f>AVERAGE(Tabela1[[#This Row],[NOVEMBRO TOTAL]],Tabela1[[#This Row],[DEZEMBRO TOTAL]],Tabela1[[#This Row],[JANEIRO TOTAL]])</f>
        <v>150</v>
      </c>
      <c r="S421" s="19">
        <f>IFERROR(Tabela1[[#This Row],[MÉDIA]]/Tabela1[[#This Row],[META MARÇO FINAL]],"-")</f>
        <v>0.90909090909090906</v>
      </c>
      <c r="T421" s="15">
        <f>Tabela1[[#This Row],[MÉDIA]]+Tabela1[[#This Row],[MÉDIA]]*10%</f>
        <v>165</v>
      </c>
      <c r="U421" s="16">
        <f>VLOOKUP(Tabela1[[#This Row],[CD_ITEM]],'BD PESO UNITÁRIO'!A:F,6,0)</f>
        <v>2.3250000000000002</v>
      </c>
      <c r="V421" s="15">
        <f>Tabela1[[#This Row],[META MARÇO FINAL]]*Tabela1[[#This Row],[PESO UNITÁRIO]]</f>
        <v>383.62500000000006</v>
      </c>
    </row>
    <row r="422" spans="1:22" x14ac:dyDescent="0.3">
      <c r="A422" s="7" t="s">
        <v>193</v>
      </c>
      <c r="B422" s="8" t="s">
        <v>176</v>
      </c>
      <c r="C422" s="8" t="s">
        <v>22</v>
      </c>
      <c r="D422" s="9" t="s">
        <v>196</v>
      </c>
      <c r="E422" s="10" t="s">
        <v>197</v>
      </c>
      <c r="F422" s="11"/>
      <c r="G422" s="12" t="s">
        <v>221</v>
      </c>
      <c r="H422" s="12" t="str">
        <f>CONCATENATE(Tabela1[[#This Row],[ZONA]],Tabela1[[#This Row],[CD_ITEM]])</f>
        <v>G00037D00026</v>
      </c>
      <c r="I422" s="13">
        <v>100</v>
      </c>
      <c r="J422" s="13">
        <v>0</v>
      </c>
      <c r="K422" s="13">
        <f>Tabela1[[#This Row],[Nov]]+Tabela1[[#This Row],[Nov Corte]]</f>
        <v>100</v>
      </c>
      <c r="L422" s="13">
        <f>IFERROR(VLOOKUP(H422,'Banco de dados ZDA'!A:I,9,0),0)</f>
        <v>0</v>
      </c>
      <c r="M422" s="13">
        <v>0</v>
      </c>
      <c r="N422" s="13">
        <v>200</v>
      </c>
      <c r="O422" s="13">
        <f>IFERROR(VLOOKUP(Tabela1[[#This Row],[Coluna2]],'Banco de dados ZDA'!A:J,10,0),0)</f>
        <v>0</v>
      </c>
      <c r="P422" s="13">
        <v>0</v>
      </c>
      <c r="Q422" s="13">
        <v>150</v>
      </c>
      <c r="R422" s="13">
        <f>AVERAGE(Tabela1[[#This Row],[NOVEMBRO TOTAL]],Tabela1[[#This Row],[DEZEMBRO TOTAL]],Tabela1[[#This Row],[JANEIRO TOTAL]])</f>
        <v>150</v>
      </c>
      <c r="S422" s="19">
        <f>IFERROR(Tabela1[[#This Row],[MÉDIA]]/Tabela1[[#This Row],[META MARÇO FINAL]],"-")</f>
        <v>0.90909090909090906</v>
      </c>
      <c r="T422" s="15">
        <f>Tabela1[[#This Row],[MÉDIA]]+Tabela1[[#This Row],[MÉDIA]]*10%</f>
        <v>165</v>
      </c>
      <c r="U422" s="16">
        <f>VLOOKUP(Tabela1[[#This Row],[CD_ITEM]],'BD PESO UNITÁRIO'!A:F,6,0)</f>
        <v>4.29</v>
      </c>
      <c r="V422" s="15">
        <f>Tabela1[[#This Row],[META MARÇO FINAL]]*Tabela1[[#This Row],[PESO UNITÁRIO]]</f>
        <v>707.85</v>
      </c>
    </row>
    <row r="423" spans="1:22" x14ac:dyDescent="0.3">
      <c r="A423" s="7" t="s">
        <v>198</v>
      </c>
      <c r="B423" s="8" t="s">
        <v>176</v>
      </c>
      <c r="C423" s="8" t="s">
        <v>22</v>
      </c>
      <c r="D423" s="9" t="s">
        <v>199</v>
      </c>
      <c r="E423" s="10" t="s">
        <v>200</v>
      </c>
      <c r="F423" s="11"/>
      <c r="G423" s="12" t="s">
        <v>221</v>
      </c>
      <c r="H423" s="12" t="str">
        <f>CONCATENATE(Tabela1[[#This Row],[ZONA]],Tabela1[[#This Row],[CD_ITEM]])</f>
        <v>G00037D00132</v>
      </c>
      <c r="I423" s="13">
        <v>100</v>
      </c>
      <c r="J423" s="13">
        <v>0</v>
      </c>
      <c r="K423" s="13">
        <f>Tabela1[[#This Row],[Nov]]+Tabela1[[#This Row],[Nov Corte]]</f>
        <v>100</v>
      </c>
      <c r="L423" s="13">
        <f>IFERROR(VLOOKUP(H423,'Banco de dados ZDA'!A:I,9,0),0)</f>
        <v>0</v>
      </c>
      <c r="M423" s="13">
        <v>0</v>
      </c>
      <c r="N423" s="13">
        <v>200</v>
      </c>
      <c r="O423" s="13">
        <f>IFERROR(VLOOKUP(Tabela1[[#This Row],[Coluna2]],'Banco de dados ZDA'!A:J,10,0),0)</f>
        <v>0</v>
      </c>
      <c r="P423" s="13">
        <v>0</v>
      </c>
      <c r="Q423" s="13">
        <v>150</v>
      </c>
      <c r="R423" s="13">
        <f>AVERAGE(Tabela1[[#This Row],[NOVEMBRO TOTAL]],Tabela1[[#This Row],[DEZEMBRO TOTAL]],Tabela1[[#This Row],[JANEIRO TOTAL]])</f>
        <v>150</v>
      </c>
      <c r="S423" s="20">
        <f>IFERROR(Tabela1[[#This Row],[MÉDIA]]/Tabela1[[#This Row],[META MARÇO FINAL]],"-")</f>
        <v>0.90909090909090906</v>
      </c>
      <c r="T423" s="15">
        <f>Tabela1[[#This Row],[MÉDIA]]+Tabela1[[#This Row],[MÉDIA]]*10%</f>
        <v>165</v>
      </c>
      <c r="U423" s="16">
        <f>VLOOKUP(Tabela1[[#This Row],[CD_ITEM]],'BD PESO UNITÁRIO'!A:F,6,0)</f>
        <v>5.19</v>
      </c>
      <c r="V423" s="15">
        <f>Tabela1[[#This Row],[META MARÇO FINAL]]*Tabela1[[#This Row],[PESO UNITÁRIO]]</f>
        <v>856.35</v>
      </c>
    </row>
    <row r="424" spans="1:22" x14ac:dyDescent="0.3">
      <c r="A424" s="7" t="s">
        <v>198</v>
      </c>
      <c r="B424" s="8" t="s">
        <v>176</v>
      </c>
      <c r="C424" s="8" t="s">
        <v>22</v>
      </c>
      <c r="D424" s="9" t="s">
        <v>201</v>
      </c>
      <c r="E424" s="10" t="s">
        <v>202</v>
      </c>
      <c r="F424" s="11"/>
      <c r="G424" s="12" t="s">
        <v>221</v>
      </c>
      <c r="H424" s="12" t="str">
        <f>CONCATENATE(Tabela1[[#This Row],[ZONA]],Tabela1[[#This Row],[CD_ITEM]])</f>
        <v>G00037D00134</v>
      </c>
      <c r="I424" s="13">
        <f>IFERROR(VLOOKUP(Tabela1[[#This Row],[Coluna2]],'Banco de dados ZDA'!A:E,5,0),0)</f>
        <v>1</v>
      </c>
      <c r="J424" s="13">
        <v>0</v>
      </c>
      <c r="K424" s="13">
        <f>Tabela1[[#This Row],[Nov]]+Tabela1[[#This Row],[Nov Corte]]</f>
        <v>1</v>
      </c>
      <c r="L424" s="13">
        <f>IFERROR(VLOOKUP(H424,'Banco de dados ZDA'!A:I,9,0),0)</f>
        <v>0</v>
      </c>
      <c r="M424" s="13">
        <v>0</v>
      </c>
      <c r="N424" s="13">
        <v>50</v>
      </c>
      <c r="O424" s="13">
        <f>IFERROR(VLOOKUP(Tabela1[[#This Row],[Coluna2]],'Banco de dados ZDA'!A:J,10,0),0)</f>
        <v>0</v>
      </c>
      <c r="P424" s="13">
        <v>0</v>
      </c>
      <c r="Q424" s="13">
        <v>29</v>
      </c>
      <c r="R424" s="13">
        <f>AVERAGE(Tabela1[[#This Row],[NOVEMBRO TOTAL]],Tabela1[[#This Row],[DEZEMBRO TOTAL]],Tabela1[[#This Row],[JANEIRO TOTAL]])</f>
        <v>26.666666666666668</v>
      </c>
      <c r="S424" s="20">
        <f>IFERROR(Tabela1[[#This Row],[MÉDIA]]/Tabela1[[#This Row],[META MARÇO FINAL]],"-")</f>
        <v>0.90909090909090906</v>
      </c>
      <c r="T424" s="15">
        <f>Tabela1[[#This Row],[MÉDIA]]+Tabela1[[#This Row],[MÉDIA]]*10%</f>
        <v>29.333333333333336</v>
      </c>
      <c r="U424" s="16">
        <f>VLOOKUP(Tabela1[[#This Row],[CD_ITEM]],'BD PESO UNITÁRIO'!A:F,6,0)</f>
        <v>5.19</v>
      </c>
      <c r="V424" s="15">
        <f>Tabela1[[#This Row],[META MARÇO FINAL]]*Tabela1[[#This Row],[PESO UNITÁRIO]]</f>
        <v>152.24000000000004</v>
      </c>
    </row>
    <row r="425" spans="1:22" x14ac:dyDescent="0.3">
      <c r="A425" s="7" t="s">
        <v>198</v>
      </c>
      <c r="B425" s="8" t="s">
        <v>176</v>
      </c>
      <c r="C425" s="8" t="s">
        <v>22</v>
      </c>
      <c r="D425" s="9" t="s">
        <v>203</v>
      </c>
      <c r="E425" s="10" t="s">
        <v>204</v>
      </c>
      <c r="F425" s="11"/>
      <c r="G425" s="12" t="s">
        <v>221</v>
      </c>
      <c r="H425" s="12" t="str">
        <f>CONCATENATE(Tabela1[[#This Row],[ZONA]],Tabela1[[#This Row],[CD_ITEM]])</f>
        <v>G00037D00136</v>
      </c>
      <c r="I425" s="13">
        <v>100</v>
      </c>
      <c r="J425" s="13">
        <v>0</v>
      </c>
      <c r="K425" s="13">
        <f>Tabela1[[#This Row],[Nov]]+Tabela1[[#This Row],[Nov Corte]]</f>
        <v>100</v>
      </c>
      <c r="L425" s="13">
        <f>IFERROR(VLOOKUP(H425,'Banco de dados ZDA'!A:I,9,0),0)</f>
        <v>20</v>
      </c>
      <c r="M425" s="13">
        <v>0</v>
      </c>
      <c r="N425" s="13">
        <v>200</v>
      </c>
      <c r="O425" s="13">
        <f>IFERROR(VLOOKUP(Tabela1[[#This Row],[Coluna2]],'Banco de dados ZDA'!A:J,10,0),0)</f>
        <v>25</v>
      </c>
      <c r="P425" s="13">
        <v>0</v>
      </c>
      <c r="Q425" s="13">
        <v>150</v>
      </c>
      <c r="R425" s="13">
        <f>AVERAGE(Tabela1[[#This Row],[NOVEMBRO TOTAL]],Tabela1[[#This Row],[DEZEMBRO TOTAL]],Tabela1[[#This Row],[JANEIRO TOTAL]])</f>
        <v>150</v>
      </c>
      <c r="S425" s="20">
        <f>IFERROR(Tabela1[[#This Row],[MÉDIA]]/Tabela1[[#This Row],[META MARÇO FINAL]],"-")</f>
        <v>0.90909090909090906</v>
      </c>
      <c r="T425" s="15">
        <f>Tabela1[[#This Row],[MÉDIA]]+Tabela1[[#This Row],[MÉDIA]]*10%</f>
        <v>165</v>
      </c>
      <c r="U425" s="16">
        <f>VLOOKUP(Tabela1[[#This Row],[CD_ITEM]],'BD PESO UNITÁRIO'!A:F,6,0)</f>
        <v>5.19</v>
      </c>
      <c r="V425" s="15">
        <f>Tabela1[[#This Row],[META MARÇO FINAL]]*Tabela1[[#This Row],[PESO UNITÁRIO]]</f>
        <v>856.35</v>
      </c>
    </row>
    <row r="426" spans="1:22" x14ac:dyDescent="0.3">
      <c r="A426" s="7" t="s">
        <v>205</v>
      </c>
      <c r="B426" s="8" t="s">
        <v>32</v>
      </c>
      <c r="C426" s="8" t="s">
        <v>96</v>
      </c>
      <c r="D426" s="9" t="s">
        <v>206</v>
      </c>
      <c r="E426" s="10" t="s">
        <v>207</v>
      </c>
      <c r="F426" s="11"/>
      <c r="G426" s="12" t="s">
        <v>221</v>
      </c>
      <c r="H426" s="12" t="str">
        <f>CONCATENATE(Tabela1[[#This Row],[ZONA]],Tabela1[[#This Row],[CD_ITEM]])</f>
        <v>G00037021649</v>
      </c>
      <c r="I426" s="13">
        <v>100</v>
      </c>
      <c r="J426" s="13">
        <v>0</v>
      </c>
      <c r="K426" s="13">
        <f>Tabela1[[#This Row],[Nov]]+Tabela1[[#This Row],[Nov Corte]]</f>
        <v>100</v>
      </c>
      <c r="L426" s="13">
        <f>IFERROR(VLOOKUP(H426,'Banco de dados ZDA'!A:I,9,0),0)</f>
        <v>0</v>
      </c>
      <c r="M426" s="13">
        <v>0</v>
      </c>
      <c r="N426" s="13">
        <v>200</v>
      </c>
      <c r="O426" s="13">
        <f>IFERROR(VLOOKUP(Tabela1[[#This Row],[Coluna2]],'Banco de dados ZDA'!A:J,10,0),0)</f>
        <v>0</v>
      </c>
      <c r="P426" s="13">
        <v>0</v>
      </c>
      <c r="Q426" s="13">
        <v>150</v>
      </c>
      <c r="R426" s="13">
        <f>AVERAGE(Tabela1[[#This Row],[NOVEMBRO TOTAL]],Tabela1[[#This Row],[DEZEMBRO TOTAL]],Tabela1[[#This Row],[JANEIRO TOTAL]])</f>
        <v>150</v>
      </c>
      <c r="S426" s="20">
        <f>IFERROR(Tabela1[[#This Row],[MÉDIA]]/Tabela1[[#This Row],[META MARÇO FINAL]],"-")</f>
        <v>0.90909090909090906</v>
      </c>
      <c r="T426" s="15">
        <f>Tabela1[[#This Row],[MÉDIA]]+Tabela1[[#This Row],[MÉDIA]]*10%</f>
        <v>165</v>
      </c>
      <c r="U426" s="16">
        <f>VLOOKUP(Tabela1[[#This Row],[CD_ITEM]],'BD PESO UNITÁRIO'!A:F,6,0)</f>
        <v>10.680999999999999</v>
      </c>
      <c r="V426" s="15">
        <f>Tabela1[[#This Row],[META MARÇO FINAL]]*Tabela1[[#This Row],[PESO UNITÁRIO]]</f>
        <v>1762.3649999999998</v>
      </c>
    </row>
    <row r="427" spans="1:22" x14ac:dyDescent="0.3">
      <c r="A427" s="7" t="s">
        <v>205</v>
      </c>
      <c r="B427" s="8" t="s">
        <v>32</v>
      </c>
      <c r="C427" s="8" t="s">
        <v>96</v>
      </c>
      <c r="D427" s="9" t="s">
        <v>208</v>
      </c>
      <c r="E427" s="10" t="s">
        <v>209</v>
      </c>
      <c r="F427" s="11"/>
      <c r="G427" s="12" t="s">
        <v>221</v>
      </c>
      <c r="H427" s="12" t="str">
        <f>CONCATENATE(Tabela1[[#This Row],[ZONA]],Tabela1[[#This Row],[CD_ITEM]])</f>
        <v>G00037021651</v>
      </c>
      <c r="I427" s="13">
        <v>100</v>
      </c>
      <c r="J427" s="13">
        <v>0</v>
      </c>
      <c r="K427" s="13">
        <f>Tabela1[[#This Row],[Nov]]+Tabela1[[#This Row],[Nov Corte]]</f>
        <v>100</v>
      </c>
      <c r="L427" s="13">
        <f>IFERROR(VLOOKUP(H427,'Banco de dados ZDA'!A:I,9,0),0)</f>
        <v>0</v>
      </c>
      <c r="M427" s="13">
        <v>0</v>
      </c>
      <c r="N427" s="13">
        <v>200</v>
      </c>
      <c r="O427" s="13">
        <f>IFERROR(VLOOKUP(Tabela1[[#This Row],[Coluna2]],'Banco de dados ZDA'!A:J,10,0),0)</f>
        <v>0</v>
      </c>
      <c r="P427" s="13">
        <v>0</v>
      </c>
      <c r="Q427" s="13">
        <v>150</v>
      </c>
      <c r="R427" s="13">
        <f>AVERAGE(Tabela1[[#This Row],[NOVEMBRO TOTAL]],Tabela1[[#This Row],[DEZEMBRO TOTAL]],Tabela1[[#This Row],[JANEIRO TOTAL]])</f>
        <v>150</v>
      </c>
      <c r="S427" s="20">
        <f>IFERROR(Tabela1[[#This Row],[MÉDIA]]/Tabela1[[#This Row],[META MARÇO FINAL]],"-")</f>
        <v>0.90909090909090906</v>
      </c>
      <c r="T427" s="15">
        <f>Tabela1[[#This Row],[MÉDIA]]+Tabela1[[#This Row],[MÉDIA]]*10%</f>
        <v>165</v>
      </c>
      <c r="U427" s="16">
        <f>VLOOKUP(Tabela1[[#This Row],[CD_ITEM]],'BD PESO UNITÁRIO'!A:F,6,0)</f>
        <v>10.680999999999999</v>
      </c>
      <c r="V427" s="15">
        <f>Tabela1[[#This Row],[META MARÇO FINAL]]*Tabela1[[#This Row],[PESO UNITÁRIO]]</f>
        <v>1762.3649999999998</v>
      </c>
    </row>
    <row r="428" spans="1:22" x14ac:dyDescent="0.3">
      <c r="A428" s="7" t="s">
        <v>205</v>
      </c>
      <c r="B428" s="8" t="s">
        <v>32</v>
      </c>
      <c r="C428" s="8" t="s">
        <v>96</v>
      </c>
      <c r="D428" s="9" t="s">
        <v>210</v>
      </c>
      <c r="E428" s="10" t="s">
        <v>211</v>
      </c>
      <c r="F428" s="11"/>
      <c r="G428" s="12" t="s">
        <v>221</v>
      </c>
      <c r="H428" s="12" t="str">
        <f>CONCATENATE(Tabela1[[#This Row],[ZONA]],Tabela1[[#This Row],[CD_ITEM]])</f>
        <v>G00037021652</v>
      </c>
      <c r="I428" s="13">
        <v>100</v>
      </c>
      <c r="J428" s="13">
        <v>0</v>
      </c>
      <c r="K428" s="13">
        <f>Tabela1[[#This Row],[Nov]]+Tabela1[[#This Row],[Nov Corte]]</f>
        <v>100</v>
      </c>
      <c r="L428" s="13">
        <f>IFERROR(VLOOKUP(H428,'Banco de dados ZDA'!A:I,9,0),0)</f>
        <v>0</v>
      </c>
      <c r="M428" s="13">
        <v>0</v>
      </c>
      <c r="N428" s="13">
        <v>200</v>
      </c>
      <c r="O428" s="13">
        <f>IFERROR(VLOOKUP(Tabela1[[#This Row],[Coluna2]],'Banco de dados ZDA'!A:J,10,0),0)</f>
        <v>0</v>
      </c>
      <c r="P428" s="13">
        <v>0</v>
      </c>
      <c r="Q428" s="13">
        <v>150</v>
      </c>
      <c r="R428" s="13">
        <f>AVERAGE(Tabela1[[#This Row],[NOVEMBRO TOTAL]],Tabela1[[#This Row],[DEZEMBRO TOTAL]],Tabela1[[#This Row],[JANEIRO TOTAL]])</f>
        <v>150</v>
      </c>
      <c r="S428" s="20">
        <f>IFERROR(Tabela1[[#This Row],[MÉDIA]]/Tabela1[[#This Row],[META MARÇO FINAL]],"-")</f>
        <v>0.90909090909090906</v>
      </c>
      <c r="T428" s="15">
        <f>Tabela1[[#This Row],[MÉDIA]]+Tabela1[[#This Row],[MÉDIA]]*10%</f>
        <v>165</v>
      </c>
      <c r="U428" s="16">
        <f>VLOOKUP(Tabela1[[#This Row],[CD_ITEM]],'BD PESO UNITÁRIO'!A:F,6,0)</f>
        <v>10.680999999999999</v>
      </c>
      <c r="V428" s="15">
        <f>Tabela1[[#This Row],[META MARÇO FINAL]]*Tabela1[[#This Row],[PESO UNITÁRIO]]</f>
        <v>1762.3649999999998</v>
      </c>
    </row>
    <row r="429" spans="1:22" x14ac:dyDescent="0.3">
      <c r="A429" s="7" t="s">
        <v>205</v>
      </c>
      <c r="B429" s="8" t="s">
        <v>32</v>
      </c>
      <c r="C429" s="8" t="s">
        <v>96</v>
      </c>
      <c r="D429" s="9" t="s">
        <v>212</v>
      </c>
      <c r="E429" s="10" t="s">
        <v>213</v>
      </c>
      <c r="F429" s="11"/>
      <c r="G429" s="12" t="s">
        <v>221</v>
      </c>
      <c r="H429" s="12" t="str">
        <f>CONCATENATE(Tabela1[[#This Row],[ZONA]],Tabela1[[#This Row],[CD_ITEM]])</f>
        <v>G00037021650</v>
      </c>
      <c r="I429" s="13">
        <v>100</v>
      </c>
      <c r="J429" s="13">
        <v>0</v>
      </c>
      <c r="K429" s="13">
        <f>Tabela1[[#This Row],[Nov]]+Tabela1[[#This Row],[Nov Corte]]</f>
        <v>100</v>
      </c>
      <c r="L429" s="13">
        <f>IFERROR(VLOOKUP(H429,'Banco de dados ZDA'!A:I,9,0),0)</f>
        <v>0</v>
      </c>
      <c r="M429" s="13">
        <v>0</v>
      </c>
      <c r="N429" s="13">
        <v>200</v>
      </c>
      <c r="O429" s="13">
        <f>IFERROR(VLOOKUP(Tabela1[[#This Row],[Coluna2]],'Banco de dados ZDA'!A:J,10,0),0)</f>
        <v>0</v>
      </c>
      <c r="P429" s="13">
        <v>0</v>
      </c>
      <c r="Q429" s="13">
        <v>150</v>
      </c>
      <c r="R429" s="13">
        <f>AVERAGE(Tabela1[[#This Row],[NOVEMBRO TOTAL]],Tabela1[[#This Row],[DEZEMBRO TOTAL]],Tabela1[[#This Row],[JANEIRO TOTAL]])</f>
        <v>150</v>
      </c>
      <c r="S429" s="20">
        <f>IFERROR(Tabela1[[#This Row],[MÉDIA]]/Tabela1[[#This Row],[META MARÇO FINAL]],"-")</f>
        <v>0.90909090909090906</v>
      </c>
      <c r="T429" s="15">
        <f>Tabela1[[#This Row],[MÉDIA]]+Tabela1[[#This Row],[MÉDIA]]*10%</f>
        <v>165</v>
      </c>
      <c r="U429" s="16">
        <f>VLOOKUP(Tabela1[[#This Row],[CD_ITEM]],'BD PESO UNITÁRIO'!A:F,6,0)</f>
        <v>10.680999999999999</v>
      </c>
      <c r="V429" s="15">
        <f>Tabela1[[#This Row],[META MARÇO FINAL]]*Tabela1[[#This Row],[PESO UNITÁRIO]]</f>
        <v>1762.3649999999998</v>
      </c>
    </row>
    <row r="430" spans="1:22" x14ac:dyDescent="0.3">
      <c r="A430" s="7" t="s">
        <v>38</v>
      </c>
      <c r="B430" s="8" t="s">
        <v>21</v>
      </c>
      <c r="C430" s="8" t="s">
        <v>167</v>
      </c>
      <c r="D430" s="9" t="s">
        <v>214</v>
      </c>
      <c r="E430" s="10" t="s">
        <v>215</v>
      </c>
      <c r="F430" s="11"/>
      <c r="G430" s="12" t="s">
        <v>221</v>
      </c>
      <c r="H430" s="12" t="str">
        <f>CONCATENATE(Tabela1[[#This Row],[ZONA]],Tabela1[[#This Row],[CD_ITEM]])</f>
        <v>G00037021694</v>
      </c>
      <c r="I430" s="13">
        <v>100</v>
      </c>
      <c r="J430" s="13">
        <v>0</v>
      </c>
      <c r="K430" s="13">
        <f>Tabela1[[#This Row],[Nov]]+Tabela1[[#This Row],[Nov Corte]]</f>
        <v>100</v>
      </c>
      <c r="L430" s="13">
        <f>IFERROR(VLOOKUP(H430,'Banco de dados ZDA'!A:I,9,0),0)</f>
        <v>0</v>
      </c>
      <c r="M430" s="13">
        <v>0</v>
      </c>
      <c r="N430" s="13">
        <v>200</v>
      </c>
      <c r="O430" s="13">
        <f>IFERROR(VLOOKUP(Tabela1[[#This Row],[Coluna2]],'Banco de dados ZDA'!A:J,10,0),0)</f>
        <v>0</v>
      </c>
      <c r="P430" s="13">
        <v>0</v>
      </c>
      <c r="Q430" s="13">
        <v>150</v>
      </c>
      <c r="R430" s="13">
        <f>AVERAGE(Tabela1[[#This Row],[NOVEMBRO TOTAL]],Tabela1[[#This Row],[DEZEMBRO TOTAL]],Tabela1[[#This Row],[JANEIRO TOTAL]])</f>
        <v>150</v>
      </c>
      <c r="S430" s="20">
        <f>IFERROR(Tabela1[[#This Row],[MÉDIA]]/Tabela1[[#This Row],[META MARÇO FINAL]],"-")</f>
        <v>0.90909090909090906</v>
      </c>
      <c r="T430" s="15">
        <f>Tabela1[[#This Row],[MÉDIA]]+Tabela1[[#This Row],[MÉDIA]]*10%</f>
        <v>165</v>
      </c>
      <c r="U430" s="16">
        <f>VLOOKUP(Tabela1[[#This Row],[CD_ITEM]],'BD PESO UNITÁRIO'!A:F,6,0)</f>
        <v>4.5570000000000004</v>
      </c>
      <c r="V430" s="15">
        <f>Tabela1[[#This Row],[META MARÇO FINAL]]*Tabela1[[#This Row],[PESO UNITÁRIO]]</f>
        <v>751.90500000000009</v>
      </c>
    </row>
    <row r="431" spans="1:22" x14ac:dyDescent="0.3">
      <c r="A431" s="7" t="s">
        <v>26</v>
      </c>
      <c r="B431" s="8" t="s">
        <v>21</v>
      </c>
      <c r="C431" s="8" t="s">
        <v>167</v>
      </c>
      <c r="D431" s="9" t="s">
        <v>216</v>
      </c>
      <c r="E431" s="10" t="s">
        <v>217</v>
      </c>
      <c r="F431" s="11"/>
      <c r="G431" s="12" t="s">
        <v>221</v>
      </c>
      <c r="H431" s="12" t="str">
        <f>CONCATENATE(Tabela1[[#This Row],[ZONA]],Tabela1[[#This Row],[CD_ITEM]])</f>
        <v>G00037021681</v>
      </c>
      <c r="I431" s="13">
        <v>100</v>
      </c>
      <c r="J431" s="13">
        <v>0</v>
      </c>
      <c r="K431" s="13">
        <f>Tabela1[[#This Row],[Nov]]+Tabela1[[#This Row],[Nov Corte]]</f>
        <v>100</v>
      </c>
      <c r="L431" s="13">
        <f>IFERROR(VLOOKUP(H431,'Banco de dados ZDA'!A:I,9,0),0)</f>
        <v>0</v>
      </c>
      <c r="M431" s="13">
        <v>0</v>
      </c>
      <c r="N431" s="13">
        <v>200</v>
      </c>
      <c r="O431" s="13">
        <f>IFERROR(VLOOKUP(Tabela1[[#This Row],[Coluna2]],'Banco de dados ZDA'!A:J,10,0),0)</f>
        <v>0</v>
      </c>
      <c r="P431" s="13">
        <v>0</v>
      </c>
      <c r="Q431" s="13">
        <v>150</v>
      </c>
      <c r="R431" s="13">
        <f>AVERAGE(Tabela1[[#This Row],[NOVEMBRO TOTAL]],Tabela1[[#This Row],[DEZEMBRO TOTAL]],Tabela1[[#This Row],[JANEIRO TOTAL]])</f>
        <v>150</v>
      </c>
      <c r="S431" s="20">
        <f>IFERROR(Tabela1[[#This Row],[MÉDIA]]/Tabela1[[#This Row],[META MARÇO FINAL]],"-")</f>
        <v>0.90909090909090906</v>
      </c>
      <c r="T431" s="15">
        <f>Tabela1[[#This Row],[MÉDIA]]+Tabela1[[#This Row],[MÉDIA]]*10%</f>
        <v>165</v>
      </c>
      <c r="U431" s="16">
        <f>VLOOKUP(Tabela1[[#This Row],[CD_ITEM]],'BD PESO UNITÁRIO'!A:F,6,0)</f>
        <v>4.7789999999999999</v>
      </c>
      <c r="V431" s="15">
        <f>Tabela1[[#This Row],[META MARÇO FINAL]]*Tabela1[[#This Row],[PESO UNITÁRIO]]</f>
        <v>788.53499999999997</v>
      </c>
    </row>
    <row r="432" spans="1:22" x14ac:dyDescent="0.3">
      <c r="A432" s="7" t="s">
        <v>20</v>
      </c>
      <c r="B432" s="8" t="s">
        <v>21</v>
      </c>
      <c r="C432" s="8" t="s">
        <v>22</v>
      </c>
      <c r="D432" s="9" t="s">
        <v>23</v>
      </c>
      <c r="E432" s="10" t="s">
        <v>24</v>
      </c>
      <c r="F432" s="11"/>
      <c r="G432" s="12" t="s">
        <v>222</v>
      </c>
      <c r="H432" s="12" t="str">
        <f>CONCATENATE(Tabela1[[#This Row],[ZONA]],Tabela1[[#This Row],[CD_ITEM]])</f>
        <v>G00046010515</v>
      </c>
      <c r="I432" s="13">
        <v>100</v>
      </c>
      <c r="J432" s="13">
        <v>0</v>
      </c>
      <c r="K432" s="13">
        <f>Tabela1[[#This Row],[Nov]]+Tabela1[[#This Row],[Nov Corte]]</f>
        <v>100</v>
      </c>
      <c r="L432" s="13">
        <f>IFERROR(VLOOKUP(H432,'Banco de dados ZDA'!A:I,9,0),0)</f>
        <v>26</v>
      </c>
      <c r="M432" s="13">
        <v>0</v>
      </c>
      <c r="N432" s="13">
        <v>200</v>
      </c>
      <c r="O432" s="13">
        <f>IFERROR(VLOOKUP(Tabela1[[#This Row],[Coluna2]],'Banco de dados ZDA'!A:J,10,0),0)</f>
        <v>18</v>
      </c>
      <c r="P432" s="13">
        <v>0</v>
      </c>
      <c r="Q432" s="13">
        <v>150</v>
      </c>
      <c r="R432" s="13">
        <f>AVERAGE(Tabela1[[#This Row],[NOVEMBRO TOTAL]],Tabela1[[#This Row],[DEZEMBRO TOTAL]],Tabela1[[#This Row],[JANEIRO TOTAL]])</f>
        <v>150</v>
      </c>
      <c r="S432" s="14">
        <f>IFERROR(Tabela1[[#This Row],[MÉDIA]]/Tabela1[[#This Row],[META MARÇO FINAL]],"-")</f>
        <v>0.90909090909090906</v>
      </c>
      <c r="T432" s="15">
        <f>Tabela1[[#This Row],[MÉDIA]]+Tabela1[[#This Row],[MÉDIA]]*10%</f>
        <v>165</v>
      </c>
      <c r="U432" s="16">
        <f>VLOOKUP(Tabela1[[#This Row],[CD_ITEM]],'BD PESO UNITÁRIO'!A:F,6,0)</f>
        <v>0.94599999999999995</v>
      </c>
      <c r="V432" s="15">
        <f>Tabela1[[#This Row],[META MARÇO FINAL]]*Tabela1[[#This Row],[PESO UNITÁRIO]]</f>
        <v>156.09</v>
      </c>
    </row>
    <row r="433" spans="1:22" x14ac:dyDescent="0.3">
      <c r="A433" s="7" t="s">
        <v>26</v>
      </c>
      <c r="B433" s="8" t="s">
        <v>21</v>
      </c>
      <c r="C433" s="8" t="s">
        <v>22</v>
      </c>
      <c r="D433" s="9" t="s">
        <v>27</v>
      </c>
      <c r="E433" s="10" t="s">
        <v>28</v>
      </c>
      <c r="F433" s="11"/>
      <c r="G433" s="12" t="s">
        <v>222</v>
      </c>
      <c r="H433" s="12" t="str">
        <f>CONCATENATE(Tabela1[[#This Row],[ZONA]],Tabela1[[#This Row],[CD_ITEM]])</f>
        <v>G00046010517</v>
      </c>
      <c r="I433" s="13">
        <v>100</v>
      </c>
      <c r="J433" s="13">
        <v>0</v>
      </c>
      <c r="K433" s="13">
        <f>Tabela1[[#This Row],[Nov]]+Tabela1[[#This Row],[Nov Corte]]</f>
        <v>100</v>
      </c>
      <c r="L433" s="13">
        <f>IFERROR(VLOOKUP(H433,'Banco de dados ZDA'!A:I,9,0),0)</f>
        <v>16</v>
      </c>
      <c r="M433" s="13">
        <v>0</v>
      </c>
      <c r="N433" s="13">
        <v>200</v>
      </c>
      <c r="O433" s="13">
        <f>IFERROR(VLOOKUP(Tabela1[[#This Row],[Coluna2]],'Banco de dados ZDA'!A:J,10,0),0)</f>
        <v>12</v>
      </c>
      <c r="P433" s="13">
        <v>0</v>
      </c>
      <c r="Q433" s="13">
        <v>150</v>
      </c>
      <c r="R433" s="13">
        <f>AVERAGE(Tabela1[[#This Row],[NOVEMBRO TOTAL]],Tabela1[[#This Row],[DEZEMBRO TOTAL]],Tabela1[[#This Row],[JANEIRO TOTAL]])</f>
        <v>150</v>
      </c>
      <c r="S433" s="14">
        <f>IFERROR(Tabela1[[#This Row],[MÉDIA]]/Tabela1[[#This Row],[META MARÇO FINAL]],"-")</f>
        <v>0.90909090909090906</v>
      </c>
      <c r="T433" s="15">
        <f>Tabela1[[#This Row],[MÉDIA]]+Tabela1[[#This Row],[MÉDIA]]*10%</f>
        <v>165</v>
      </c>
      <c r="U433" s="16">
        <f>VLOOKUP(Tabela1[[#This Row],[CD_ITEM]],'BD PESO UNITÁRIO'!A:F,6,0)</f>
        <v>1.18</v>
      </c>
      <c r="V433" s="15">
        <f>Tabela1[[#This Row],[META MARÇO FINAL]]*Tabela1[[#This Row],[PESO UNITÁRIO]]</f>
        <v>194.7</v>
      </c>
    </row>
    <row r="434" spans="1:22" x14ac:dyDescent="0.3">
      <c r="A434" s="7" t="s">
        <v>26</v>
      </c>
      <c r="B434" s="8" t="s">
        <v>21</v>
      </c>
      <c r="C434" s="8" t="s">
        <v>22</v>
      </c>
      <c r="D434" s="9" t="s">
        <v>29</v>
      </c>
      <c r="E434" s="10" t="s">
        <v>30</v>
      </c>
      <c r="F434" s="11"/>
      <c r="G434" s="12" t="s">
        <v>222</v>
      </c>
      <c r="H434" s="12" t="str">
        <f>CONCATENATE(Tabela1[[#This Row],[ZONA]],Tabela1[[#This Row],[CD_ITEM]])</f>
        <v>G00046010519</v>
      </c>
      <c r="I434" s="13">
        <v>100</v>
      </c>
      <c r="J434" s="13">
        <v>0</v>
      </c>
      <c r="K434" s="13">
        <f>Tabela1[[#This Row],[Nov]]+Tabela1[[#This Row],[Nov Corte]]</f>
        <v>100</v>
      </c>
      <c r="L434" s="13">
        <f>IFERROR(VLOOKUP(H434,'Banco de dados ZDA'!A:I,9,0),0)</f>
        <v>0</v>
      </c>
      <c r="M434" s="13">
        <v>0</v>
      </c>
      <c r="N434" s="13">
        <v>200</v>
      </c>
      <c r="O434" s="13">
        <f>IFERROR(VLOOKUP(Tabela1[[#This Row],[Coluna2]],'Banco de dados ZDA'!A:J,10,0),0)</f>
        <v>0</v>
      </c>
      <c r="P434" s="13">
        <v>0</v>
      </c>
      <c r="Q434" s="13">
        <v>150</v>
      </c>
      <c r="R434" s="13">
        <f>AVERAGE(Tabela1[[#This Row],[NOVEMBRO TOTAL]],Tabela1[[#This Row],[DEZEMBRO TOTAL]],Tabela1[[#This Row],[JANEIRO TOTAL]])</f>
        <v>150</v>
      </c>
      <c r="S434" s="14">
        <f>IFERROR(Tabela1[[#This Row],[MÉDIA]]/Tabela1[[#This Row],[META MARÇO FINAL]],"-")</f>
        <v>0.90909090909090906</v>
      </c>
      <c r="T434" s="15">
        <f>Tabela1[[#This Row],[MÉDIA]]+Tabela1[[#This Row],[MÉDIA]]*10%</f>
        <v>165</v>
      </c>
      <c r="U434" s="16">
        <f>VLOOKUP(Tabela1[[#This Row],[CD_ITEM]],'BD PESO UNITÁRIO'!A:F,6,0)</f>
        <v>1.18</v>
      </c>
      <c r="V434" s="15">
        <f>Tabela1[[#This Row],[META MARÇO FINAL]]*Tabela1[[#This Row],[PESO UNITÁRIO]]</f>
        <v>194.7</v>
      </c>
    </row>
    <row r="435" spans="1:22" x14ac:dyDescent="0.3">
      <c r="A435" s="7" t="s">
        <v>31</v>
      </c>
      <c r="B435" s="8" t="s">
        <v>32</v>
      </c>
      <c r="C435" s="8" t="s">
        <v>33</v>
      </c>
      <c r="D435" s="9" t="s">
        <v>34</v>
      </c>
      <c r="E435" s="10" t="s">
        <v>35</v>
      </c>
      <c r="F435" s="11"/>
      <c r="G435" s="12" t="s">
        <v>222</v>
      </c>
      <c r="H435" s="12" t="str">
        <f>CONCATENATE(Tabela1[[#This Row],[ZONA]],Tabela1[[#This Row],[CD_ITEM]])</f>
        <v>G00046020122</v>
      </c>
      <c r="I435" s="13">
        <v>100</v>
      </c>
      <c r="J435" s="13">
        <v>0</v>
      </c>
      <c r="K435" s="13">
        <f>Tabela1[[#This Row],[Nov]]+Tabela1[[#This Row],[Nov Corte]]</f>
        <v>100</v>
      </c>
      <c r="L435" s="13">
        <f>IFERROR(VLOOKUP(H435,'Banco de dados ZDA'!A:I,9,0),0)</f>
        <v>0</v>
      </c>
      <c r="M435" s="13">
        <v>0</v>
      </c>
      <c r="N435" s="13">
        <v>200</v>
      </c>
      <c r="O435" s="13">
        <f>IFERROR(VLOOKUP(Tabela1[[#This Row],[Coluna2]],'Banco de dados ZDA'!A:J,10,0),0)</f>
        <v>0</v>
      </c>
      <c r="P435" s="13">
        <v>0</v>
      </c>
      <c r="Q435" s="13">
        <v>150</v>
      </c>
      <c r="R435" s="13">
        <f>AVERAGE(Tabela1[[#This Row],[NOVEMBRO TOTAL]],Tabela1[[#This Row],[DEZEMBRO TOTAL]],Tabela1[[#This Row],[JANEIRO TOTAL]])</f>
        <v>150</v>
      </c>
      <c r="S435" s="14">
        <f>IFERROR(Tabela1[[#This Row],[MÉDIA]]/Tabela1[[#This Row],[META MARÇO FINAL]],"-")</f>
        <v>0.90909090909090906</v>
      </c>
      <c r="T435" s="15">
        <f>Tabela1[[#This Row],[MÉDIA]]+Tabela1[[#This Row],[MÉDIA]]*10%</f>
        <v>165</v>
      </c>
      <c r="U435" s="16">
        <f>VLOOKUP(Tabela1[[#This Row],[CD_ITEM]],'BD PESO UNITÁRIO'!A:F,6,0)</f>
        <v>25.18</v>
      </c>
      <c r="V435" s="15">
        <f>Tabela1[[#This Row],[META MARÇO FINAL]]*Tabela1[[#This Row],[PESO UNITÁRIO]]</f>
        <v>4154.7</v>
      </c>
    </row>
    <row r="436" spans="1:22" x14ac:dyDescent="0.3">
      <c r="A436" s="7" t="s">
        <v>31</v>
      </c>
      <c r="B436" s="8" t="s">
        <v>32</v>
      </c>
      <c r="C436" s="8" t="s">
        <v>22</v>
      </c>
      <c r="D436" s="9" t="s">
        <v>36</v>
      </c>
      <c r="E436" s="10" t="s">
        <v>37</v>
      </c>
      <c r="F436" s="11"/>
      <c r="G436" s="12" t="s">
        <v>222</v>
      </c>
      <c r="H436" s="12" t="str">
        <f>CONCATENATE(Tabela1[[#This Row],[ZONA]],Tabela1[[#This Row],[CD_ITEM]])</f>
        <v>G00046020123</v>
      </c>
      <c r="I436" s="13">
        <v>100</v>
      </c>
      <c r="J436" s="13">
        <v>0</v>
      </c>
      <c r="K436" s="13">
        <f>Tabela1[[#This Row],[Nov]]+Tabela1[[#This Row],[Nov Corte]]</f>
        <v>100</v>
      </c>
      <c r="L436" s="13">
        <f>IFERROR(VLOOKUP(H436,'Banco de dados ZDA'!A:I,9,0),0)</f>
        <v>0</v>
      </c>
      <c r="M436" s="13">
        <v>0</v>
      </c>
      <c r="N436" s="13">
        <v>200</v>
      </c>
      <c r="O436" s="13">
        <f>IFERROR(VLOOKUP(Tabela1[[#This Row],[Coluna2]],'Banco de dados ZDA'!A:J,10,0),0)</f>
        <v>0</v>
      </c>
      <c r="P436" s="13">
        <v>0</v>
      </c>
      <c r="Q436" s="13">
        <v>150</v>
      </c>
      <c r="R436" s="13">
        <f>AVERAGE(Tabela1[[#This Row],[NOVEMBRO TOTAL]],Tabela1[[#This Row],[DEZEMBRO TOTAL]],Tabela1[[#This Row],[JANEIRO TOTAL]])</f>
        <v>150</v>
      </c>
      <c r="S436" s="14">
        <f>IFERROR(Tabela1[[#This Row],[MÉDIA]]/Tabela1[[#This Row],[META MARÇO FINAL]],"-")</f>
        <v>0.90909090909090906</v>
      </c>
      <c r="T436" s="15">
        <f>Tabela1[[#This Row],[MÉDIA]]+Tabela1[[#This Row],[MÉDIA]]*10%</f>
        <v>165</v>
      </c>
      <c r="U436" s="16">
        <f>VLOOKUP(Tabela1[[#This Row],[CD_ITEM]],'BD PESO UNITÁRIO'!A:F,6,0)</f>
        <v>25.18</v>
      </c>
      <c r="V436" s="15">
        <f>Tabela1[[#This Row],[META MARÇO FINAL]]*Tabela1[[#This Row],[PESO UNITÁRIO]]</f>
        <v>4154.7</v>
      </c>
    </row>
    <row r="437" spans="1:22" x14ac:dyDescent="0.3">
      <c r="A437" s="7" t="s">
        <v>38</v>
      </c>
      <c r="B437" s="8" t="s">
        <v>21</v>
      </c>
      <c r="C437" s="8" t="s">
        <v>22</v>
      </c>
      <c r="D437" s="9" t="s">
        <v>39</v>
      </c>
      <c r="E437" s="10" t="s">
        <v>40</v>
      </c>
      <c r="F437" s="11"/>
      <c r="G437" s="12" t="s">
        <v>222</v>
      </c>
      <c r="H437" s="12" t="str">
        <f>CONCATENATE(Tabela1[[#This Row],[ZONA]],Tabela1[[#This Row],[CD_ITEM]])</f>
        <v>G00046020713</v>
      </c>
      <c r="I437" s="13">
        <v>100</v>
      </c>
      <c r="J437" s="13">
        <v>0</v>
      </c>
      <c r="K437" s="13">
        <f>Tabela1[[#This Row],[Nov]]+Tabela1[[#This Row],[Nov Corte]]</f>
        <v>100</v>
      </c>
      <c r="L437" s="13">
        <f>IFERROR(VLOOKUP(H437,'Banco de dados ZDA'!A:I,9,0),0)</f>
        <v>0</v>
      </c>
      <c r="M437" s="13">
        <v>0</v>
      </c>
      <c r="N437" s="13">
        <v>200</v>
      </c>
      <c r="O437" s="13">
        <f>IFERROR(VLOOKUP(Tabela1[[#This Row],[Coluna2]],'Banco de dados ZDA'!A:J,10,0),0)</f>
        <v>0</v>
      </c>
      <c r="P437" s="13">
        <v>0</v>
      </c>
      <c r="Q437" s="13">
        <v>150</v>
      </c>
      <c r="R437" s="13">
        <f>AVERAGE(Tabela1[[#This Row],[NOVEMBRO TOTAL]],Tabela1[[#This Row],[DEZEMBRO TOTAL]],Tabela1[[#This Row],[JANEIRO TOTAL]])</f>
        <v>150</v>
      </c>
      <c r="S437" s="14">
        <f>IFERROR(Tabela1[[#This Row],[MÉDIA]]/Tabela1[[#This Row],[META MARÇO FINAL]],"-")</f>
        <v>0.90909090909090906</v>
      </c>
      <c r="T437" s="15">
        <f>Tabela1[[#This Row],[MÉDIA]]+Tabela1[[#This Row],[MÉDIA]]*10%</f>
        <v>165</v>
      </c>
      <c r="U437" s="16">
        <f>VLOOKUP(Tabela1[[#This Row],[CD_ITEM]],'BD PESO UNITÁRIO'!A:F,6,0)</f>
        <v>2.2050000000000001</v>
      </c>
      <c r="V437" s="15">
        <f>Tabela1[[#This Row],[META MARÇO FINAL]]*Tabela1[[#This Row],[PESO UNITÁRIO]]</f>
        <v>363.82499999999999</v>
      </c>
    </row>
    <row r="438" spans="1:22" x14ac:dyDescent="0.3">
      <c r="A438" s="7" t="s">
        <v>38</v>
      </c>
      <c r="B438" s="8" t="s">
        <v>21</v>
      </c>
      <c r="C438" s="8" t="s">
        <v>22</v>
      </c>
      <c r="D438" s="9" t="s">
        <v>41</v>
      </c>
      <c r="E438" s="10" t="s">
        <v>42</v>
      </c>
      <c r="F438" s="11"/>
      <c r="G438" s="12" t="s">
        <v>222</v>
      </c>
      <c r="H438" s="12" t="str">
        <f>CONCATENATE(Tabela1[[#This Row],[ZONA]],Tabela1[[#This Row],[CD_ITEM]])</f>
        <v>G00046020757</v>
      </c>
      <c r="I438" s="13">
        <v>100</v>
      </c>
      <c r="J438" s="13">
        <v>0</v>
      </c>
      <c r="K438" s="13">
        <f>Tabela1[[#This Row],[Nov]]+Tabela1[[#This Row],[Nov Corte]]</f>
        <v>100</v>
      </c>
      <c r="L438" s="13">
        <f>IFERROR(VLOOKUP(H438,'Banco de dados ZDA'!A:I,9,0),0)</f>
        <v>0</v>
      </c>
      <c r="M438" s="13">
        <v>0</v>
      </c>
      <c r="N438" s="13">
        <v>200</v>
      </c>
      <c r="O438" s="13">
        <f>IFERROR(VLOOKUP(Tabela1[[#This Row],[Coluna2]],'Banco de dados ZDA'!A:J,10,0),0)</f>
        <v>0</v>
      </c>
      <c r="P438" s="13">
        <v>0</v>
      </c>
      <c r="Q438" s="13">
        <v>150</v>
      </c>
      <c r="R438" s="13">
        <f>AVERAGE(Tabela1[[#This Row],[NOVEMBRO TOTAL]],Tabela1[[#This Row],[DEZEMBRO TOTAL]],Tabela1[[#This Row],[JANEIRO TOTAL]])</f>
        <v>150</v>
      </c>
      <c r="S438" s="14">
        <f>IFERROR(Tabela1[[#This Row],[MÉDIA]]/Tabela1[[#This Row],[META MARÇO FINAL]],"-")</f>
        <v>0.90909090909090906</v>
      </c>
      <c r="T438" s="15">
        <f>Tabela1[[#This Row],[MÉDIA]]+Tabela1[[#This Row],[MÉDIA]]*10%</f>
        <v>165</v>
      </c>
      <c r="U438" s="16">
        <f>VLOOKUP(Tabela1[[#This Row],[CD_ITEM]],'BD PESO UNITÁRIO'!A:F,6,0)</f>
        <v>2.0310000000000001</v>
      </c>
      <c r="V438" s="15">
        <f>Tabela1[[#This Row],[META MARÇO FINAL]]*Tabela1[[#This Row],[PESO UNITÁRIO]]</f>
        <v>335.11500000000001</v>
      </c>
    </row>
    <row r="439" spans="1:22" x14ac:dyDescent="0.3">
      <c r="A439" s="7" t="s">
        <v>38</v>
      </c>
      <c r="B439" s="8" t="s">
        <v>21</v>
      </c>
      <c r="C439" s="8" t="s">
        <v>22</v>
      </c>
      <c r="D439" s="9" t="s">
        <v>43</v>
      </c>
      <c r="E439" s="10" t="s">
        <v>44</v>
      </c>
      <c r="F439" s="11"/>
      <c r="G439" s="12" t="s">
        <v>222</v>
      </c>
      <c r="H439" s="12" t="str">
        <f>CONCATENATE(Tabela1[[#This Row],[ZONA]],Tabela1[[#This Row],[CD_ITEM]])</f>
        <v>G00046021031</v>
      </c>
      <c r="I439" s="13">
        <v>100</v>
      </c>
      <c r="J439" s="13">
        <v>0</v>
      </c>
      <c r="K439" s="13">
        <f>Tabela1[[#This Row],[Nov]]+Tabela1[[#This Row],[Nov Corte]]</f>
        <v>100</v>
      </c>
      <c r="L439" s="13">
        <f>IFERROR(VLOOKUP(H439,'Banco de dados ZDA'!A:I,9,0),0)</f>
        <v>6</v>
      </c>
      <c r="M439" s="13">
        <v>0</v>
      </c>
      <c r="N439" s="13">
        <v>200</v>
      </c>
      <c r="O439" s="13">
        <f>IFERROR(VLOOKUP(Tabela1[[#This Row],[Coluna2]],'Banco de dados ZDA'!A:J,10,0),0)</f>
        <v>0</v>
      </c>
      <c r="P439" s="13">
        <v>0</v>
      </c>
      <c r="Q439" s="13">
        <v>150</v>
      </c>
      <c r="R439" s="13">
        <f>AVERAGE(Tabela1[[#This Row],[NOVEMBRO TOTAL]],Tabela1[[#This Row],[DEZEMBRO TOTAL]],Tabela1[[#This Row],[JANEIRO TOTAL]])</f>
        <v>150</v>
      </c>
      <c r="S439" s="14">
        <f>IFERROR(Tabela1[[#This Row],[MÉDIA]]/Tabela1[[#This Row],[META MARÇO FINAL]],"-")</f>
        <v>0.90909090909090906</v>
      </c>
      <c r="T439" s="15">
        <f>Tabela1[[#This Row],[MÉDIA]]+Tabela1[[#This Row],[MÉDIA]]*10%</f>
        <v>165</v>
      </c>
      <c r="U439" s="16">
        <f>VLOOKUP(Tabela1[[#This Row],[CD_ITEM]],'BD PESO UNITÁRIO'!A:F,6,0)</f>
        <v>6.798</v>
      </c>
      <c r="V439" s="15">
        <f>Tabela1[[#This Row],[META MARÇO FINAL]]*Tabela1[[#This Row],[PESO UNITÁRIO]]</f>
        <v>1121.67</v>
      </c>
    </row>
    <row r="440" spans="1:22" x14ac:dyDescent="0.3">
      <c r="A440" s="7" t="s">
        <v>31</v>
      </c>
      <c r="B440" s="8" t="s">
        <v>32</v>
      </c>
      <c r="C440" s="8" t="s">
        <v>22</v>
      </c>
      <c r="D440" s="9" t="s">
        <v>45</v>
      </c>
      <c r="E440" s="10" t="s">
        <v>46</v>
      </c>
      <c r="F440" s="11"/>
      <c r="G440" s="12" t="s">
        <v>222</v>
      </c>
      <c r="H440" s="12" t="str">
        <f>CONCATENATE(Tabela1[[#This Row],[ZONA]],Tabela1[[#This Row],[CD_ITEM]])</f>
        <v>G00046021161</v>
      </c>
      <c r="I440" s="13">
        <v>100</v>
      </c>
      <c r="J440" s="13">
        <v>0</v>
      </c>
      <c r="K440" s="13">
        <f>Tabela1[[#This Row],[Nov]]+Tabela1[[#This Row],[Nov Corte]]</f>
        <v>100</v>
      </c>
      <c r="L440" s="13">
        <f>IFERROR(VLOOKUP(H440,'Banco de dados ZDA'!A:I,9,0),0)</f>
        <v>0</v>
      </c>
      <c r="M440" s="13">
        <v>0</v>
      </c>
      <c r="N440" s="13">
        <v>200</v>
      </c>
      <c r="O440" s="13">
        <f>IFERROR(VLOOKUP(Tabela1[[#This Row],[Coluna2]],'Banco de dados ZDA'!A:J,10,0),0)</f>
        <v>0</v>
      </c>
      <c r="P440" s="13">
        <v>0</v>
      </c>
      <c r="Q440" s="13">
        <v>150</v>
      </c>
      <c r="R440" s="13">
        <f>AVERAGE(Tabela1[[#This Row],[NOVEMBRO TOTAL]],Tabela1[[#This Row],[DEZEMBRO TOTAL]],Tabela1[[#This Row],[JANEIRO TOTAL]])</f>
        <v>150</v>
      </c>
      <c r="S440" s="14">
        <f>IFERROR(Tabela1[[#This Row],[MÉDIA]]/Tabela1[[#This Row],[META MARÇO FINAL]],"-")</f>
        <v>0.90909090909090906</v>
      </c>
      <c r="T440" s="15">
        <f>Tabela1[[#This Row],[MÉDIA]]+Tabela1[[#This Row],[MÉDIA]]*10%</f>
        <v>165</v>
      </c>
      <c r="U440" s="16">
        <f>VLOOKUP(Tabela1[[#This Row],[CD_ITEM]],'BD PESO UNITÁRIO'!A:F,6,0)</f>
        <v>25.18</v>
      </c>
      <c r="V440" s="15">
        <f>Tabela1[[#This Row],[META MARÇO FINAL]]*Tabela1[[#This Row],[PESO UNITÁRIO]]</f>
        <v>4154.7</v>
      </c>
    </row>
    <row r="441" spans="1:22" x14ac:dyDescent="0.3">
      <c r="A441" s="7" t="s">
        <v>38</v>
      </c>
      <c r="B441" s="8" t="s">
        <v>21</v>
      </c>
      <c r="C441" s="8" t="s">
        <v>22</v>
      </c>
      <c r="D441" s="9" t="s">
        <v>47</v>
      </c>
      <c r="E441" s="10" t="s">
        <v>48</v>
      </c>
      <c r="F441" s="11"/>
      <c r="G441" s="12" t="s">
        <v>222</v>
      </c>
      <c r="H441" s="12" t="str">
        <f>CONCATENATE(Tabela1[[#This Row],[ZONA]],Tabela1[[#This Row],[CD_ITEM]])</f>
        <v>G00046021162</v>
      </c>
      <c r="I441" s="13">
        <v>100</v>
      </c>
      <c r="J441" s="13">
        <v>0</v>
      </c>
      <c r="K441" s="13">
        <f>Tabela1[[#This Row],[Nov]]+Tabela1[[#This Row],[Nov Corte]]</f>
        <v>100</v>
      </c>
      <c r="L441" s="13">
        <f>IFERROR(VLOOKUP(H441,'Banco de dados ZDA'!A:I,9,0),0)</f>
        <v>2</v>
      </c>
      <c r="M441" s="13">
        <v>0</v>
      </c>
      <c r="N441" s="13">
        <v>200</v>
      </c>
      <c r="O441" s="13">
        <f>IFERROR(VLOOKUP(Tabela1[[#This Row],[Coluna2]],'Banco de dados ZDA'!A:J,10,0),0)</f>
        <v>1</v>
      </c>
      <c r="P441" s="13">
        <v>0</v>
      </c>
      <c r="Q441" s="13">
        <v>150</v>
      </c>
      <c r="R441" s="13">
        <f>AVERAGE(Tabela1[[#This Row],[NOVEMBRO TOTAL]],Tabela1[[#This Row],[DEZEMBRO TOTAL]],Tabela1[[#This Row],[JANEIRO TOTAL]])</f>
        <v>150</v>
      </c>
      <c r="S441" s="14">
        <f>IFERROR(Tabela1[[#This Row],[MÉDIA]]/Tabela1[[#This Row],[META MARÇO FINAL]],"-")</f>
        <v>0.90909090909090906</v>
      </c>
      <c r="T441" s="15">
        <f>Tabela1[[#This Row],[MÉDIA]]+Tabela1[[#This Row],[MÉDIA]]*10%</f>
        <v>165</v>
      </c>
      <c r="U441" s="16">
        <f>VLOOKUP(Tabela1[[#This Row],[CD_ITEM]],'BD PESO UNITÁRIO'!A:F,6,0)</f>
        <v>6.6059999999999999</v>
      </c>
      <c r="V441" s="15">
        <f>Tabela1[[#This Row],[META MARÇO FINAL]]*Tabela1[[#This Row],[PESO UNITÁRIO]]</f>
        <v>1089.99</v>
      </c>
    </row>
    <row r="442" spans="1:22" x14ac:dyDescent="0.3">
      <c r="A442" s="7" t="s">
        <v>38</v>
      </c>
      <c r="B442" s="8" t="s">
        <v>21</v>
      </c>
      <c r="C442" s="8" t="s">
        <v>22</v>
      </c>
      <c r="D442" s="9" t="s">
        <v>49</v>
      </c>
      <c r="E442" s="10" t="s">
        <v>50</v>
      </c>
      <c r="F442" s="11"/>
      <c r="G442" s="12" t="s">
        <v>222</v>
      </c>
      <c r="H442" s="12" t="str">
        <f>CONCATENATE(Tabela1[[#This Row],[ZONA]],Tabela1[[#This Row],[CD_ITEM]])</f>
        <v>G00046021171</v>
      </c>
      <c r="I442" s="13">
        <v>100</v>
      </c>
      <c r="J442" s="13">
        <v>0</v>
      </c>
      <c r="K442" s="13">
        <f>Tabela1[[#This Row],[Nov]]+Tabela1[[#This Row],[Nov Corte]]</f>
        <v>100</v>
      </c>
      <c r="L442" s="13">
        <f>IFERROR(VLOOKUP(H442,'Banco de dados ZDA'!A:I,9,0),0)</f>
        <v>7</v>
      </c>
      <c r="M442" s="13">
        <v>0</v>
      </c>
      <c r="N442" s="13">
        <v>200</v>
      </c>
      <c r="O442" s="13">
        <f>IFERROR(VLOOKUP(Tabela1[[#This Row],[Coluna2]],'Banco de dados ZDA'!A:J,10,0),0)</f>
        <v>0</v>
      </c>
      <c r="P442" s="13">
        <v>0</v>
      </c>
      <c r="Q442" s="13">
        <v>150</v>
      </c>
      <c r="R442" s="13">
        <f>AVERAGE(Tabela1[[#This Row],[NOVEMBRO TOTAL]],Tabela1[[#This Row],[DEZEMBRO TOTAL]],Tabela1[[#This Row],[JANEIRO TOTAL]])</f>
        <v>150</v>
      </c>
      <c r="S442" s="14">
        <f>IFERROR(Tabela1[[#This Row],[MÉDIA]]/Tabela1[[#This Row],[META MARÇO FINAL]],"-")</f>
        <v>0.90909090909090906</v>
      </c>
      <c r="T442" s="15">
        <f>Tabela1[[#This Row],[MÉDIA]]+Tabela1[[#This Row],[MÉDIA]]*10%</f>
        <v>165</v>
      </c>
      <c r="U442" s="16">
        <f>VLOOKUP(Tabela1[[#This Row],[CD_ITEM]],'BD PESO UNITÁRIO'!A:F,6,0)</f>
        <v>8.1820000000000004</v>
      </c>
      <c r="V442" s="15">
        <f>Tabela1[[#This Row],[META MARÇO FINAL]]*Tabela1[[#This Row],[PESO UNITÁRIO]]</f>
        <v>1350.03</v>
      </c>
    </row>
    <row r="443" spans="1:22" x14ac:dyDescent="0.3">
      <c r="A443" s="7" t="s">
        <v>26</v>
      </c>
      <c r="B443" s="8" t="s">
        <v>21</v>
      </c>
      <c r="C443" s="8" t="s">
        <v>22</v>
      </c>
      <c r="D443" s="9" t="s">
        <v>51</v>
      </c>
      <c r="E443" s="10" t="s">
        <v>52</v>
      </c>
      <c r="F443" s="11"/>
      <c r="G443" s="12" t="s">
        <v>222</v>
      </c>
      <c r="H443" s="12" t="str">
        <f>CONCATENATE(Tabela1[[#This Row],[ZONA]],Tabela1[[#This Row],[CD_ITEM]])</f>
        <v>G00046021206</v>
      </c>
      <c r="I443" s="13">
        <v>100</v>
      </c>
      <c r="J443" s="13">
        <v>0</v>
      </c>
      <c r="K443" s="13">
        <f>Tabela1[[#This Row],[Nov]]+Tabela1[[#This Row],[Nov Corte]]</f>
        <v>100</v>
      </c>
      <c r="L443" s="13">
        <f>IFERROR(VLOOKUP(H443,'Banco de dados ZDA'!A:I,9,0),0)</f>
        <v>0</v>
      </c>
      <c r="M443" s="13">
        <v>0</v>
      </c>
      <c r="N443" s="13">
        <v>200</v>
      </c>
      <c r="O443" s="13">
        <f>IFERROR(VLOOKUP(Tabela1[[#This Row],[Coluna2]],'Banco de dados ZDA'!A:J,10,0),0)</f>
        <v>0</v>
      </c>
      <c r="P443" s="13">
        <v>0</v>
      </c>
      <c r="Q443" s="13">
        <v>150</v>
      </c>
      <c r="R443" s="13">
        <f>AVERAGE(Tabela1[[#This Row],[NOVEMBRO TOTAL]],Tabela1[[#This Row],[DEZEMBRO TOTAL]],Tabela1[[#This Row],[JANEIRO TOTAL]])</f>
        <v>150</v>
      </c>
      <c r="S443" s="14">
        <f>IFERROR(Tabela1[[#This Row],[MÉDIA]]/Tabela1[[#This Row],[META MARÇO FINAL]],"-")</f>
        <v>0.90909090909090906</v>
      </c>
      <c r="T443" s="15">
        <f>Tabela1[[#This Row],[MÉDIA]]+Tabela1[[#This Row],[MÉDIA]]*10%</f>
        <v>165</v>
      </c>
      <c r="U443" s="16">
        <f>VLOOKUP(Tabela1[[#This Row],[CD_ITEM]],'BD PESO UNITÁRIO'!A:F,6,0)</f>
        <v>1.18</v>
      </c>
      <c r="V443" s="15">
        <f>Tabela1[[#This Row],[META MARÇO FINAL]]*Tabela1[[#This Row],[PESO UNITÁRIO]]</f>
        <v>194.7</v>
      </c>
    </row>
    <row r="444" spans="1:22" x14ac:dyDescent="0.3">
      <c r="A444" s="7" t="s">
        <v>53</v>
      </c>
      <c r="B444" s="8" t="s">
        <v>21</v>
      </c>
      <c r="C444" s="8" t="s">
        <v>22</v>
      </c>
      <c r="D444" s="9" t="s">
        <v>54</v>
      </c>
      <c r="E444" s="10" t="s">
        <v>55</v>
      </c>
      <c r="F444" s="11"/>
      <c r="G444" s="12" t="s">
        <v>222</v>
      </c>
      <c r="H444" s="12" t="str">
        <f>CONCATENATE(Tabela1[[#This Row],[ZONA]],Tabela1[[#This Row],[CD_ITEM]])</f>
        <v>G00046021242</v>
      </c>
      <c r="I444" s="13">
        <f>IFERROR(VLOOKUP(Tabela1[[#This Row],[Coluna2]],'Banco de dados ZDA'!A:E,5,0),0)</f>
        <v>200</v>
      </c>
      <c r="J444" s="13">
        <v>0</v>
      </c>
      <c r="K444" s="13">
        <f>Tabela1[[#This Row],[Nov]]+Tabela1[[#This Row],[Nov Corte]]</f>
        <v>200</v>
      </c>
      <c r="L444" s="13">
        <f>IFERROR(VLOOKUP(H444,'Banco de dados ZDA'!A:I,9,0),0)</f>
        <v>0</v>
      </c>
      <c r="M444" s="13">
        <v>0</v>
      </c>
      <c r="N444" s="13">
        <v>50</v>
      </c>
      <c r="O444" s="13">
        <f>IFERROR(VLOOKUP(Tabela1[[#This Row],[Coluna2]],'Banco de dados ZDA'!A:J,10,0),0)</f>
        <v>0</v>
      </c>
      <c r="P444" s="13">
        <v>0</v>
      </c>
      <c r="Q444" s="13">
        <v>29</v>
      </c>
      <c r="R444" s="13">
        <f>AVERAGE(Tabela1[[#This Row],[NOVEMBRO TOTAL]],Tabela1[[#This Row],[DEZEMBRO TOTAL]],Tabela1[[#This Row],[JANEIRO TOTAL]])</f>
        <v>93</v>
      </c>
      <c r="S444" s="14">
        <f>IFERROR(Tabela1[[#This Row],[MÉDIA]]/Tabela1[[#This Row],[META MARÇO FINAL]],"-")</f>
        <v>0.90909090909090917</v>
      </c>
      <c r="T444" s="15">
        <f>Tabela1[[#This Row],[MÉDIA]]+Tabela1[[#This Row],[MÉDIA]]*10%</f>
        <v>102.3</v>
      </c>
      <c r="U444" s="16">
        <f>VLOOKUP(Tabela1[[#This Row],[CD_ITEM]],'BD PESO UNITÁRIO'!A:F,6,0)</f>
        <v>2.855</v>
      </c>
      <c r="V444" s="15">
        <f>Tabela1[[#This Row],[META MARÇO FINAL]]*Tabela1[[#This Row],[PESO UNITÁRIO]]</f>
        <v>292.06649999999996</v>
      </c>
    </row>
    <row r="445" spans="1:22" x14ac:dyDescent="0.3">
      <c r="A445" s="7" t="s">
        <v>56</v>
      </c>
      <c r="B445" s="8" t="s">
        <v>57</v>
      </c>
      <c r="C445" s="8" t="s">
        <v>22</v>
      </c>
      <c r="D445" s="9" t="s">
        <v>58</v>
      </c>
      <c r="E445" s="10" t="s">
        <v>59</v>
      </c>
      <c r="F445" s="11"/>
      <c r="G445" s="12" t="s">
        <v>222</v>
      </c>
      <c r="H445" s="12" t="str">
        <f>CONCATENATE(Tabela1[[#This Row],[ZONA]],Tabela1[[#This Row],[CD_ITEM]])</f>
        <v>G00046021265</v>
      </c>
      <c r="I445" s="13">
        <v>100</v>
      </c>
      <c r="J445" s="13">
        <v>0</v>
      </c>
      <c r="K445" s="13">
        <f>Tabela1[[#This Row],[Nov]]+Tabela1[[#This Row],[Nov Corte]]</f>
        <v>100</v>
      </c>
      <c r="L445" s="13">
        <f>IFERROR(VLOOKUP(H445,'Banco de dados ZDA'!A:I,9,0),0)</f>
        <v>0</v>
      </c>
      <c r="M445" s="13">
        <v>0</v>
      </c>
      <c r="N445" s="13">
        <v>200</v>
      </c>
      <c r="O445" s="13">
        <f>IFERROR(VLOOKUP(Tabela1[[#This Row],[Coluna2]],'Banco de dados ZDA'!A:J,10,0),0)</f>
        <v>0</v>
      </c>
      <c r="P445" s="13">
        <v>0</v>
      </c>
      <c r="Q445" s="13">
        <v>150</v>
      </c>
      <c r="R445" s="13">
        <f>AVERAGE(Tabela1[[#This Row],[NOVEMBRO TOTAL]],Tabela1[[#This Row],[DEZEMBRO TOTAL]],Tabela1[[#This Row],[JANEIRO TOTAL]])</f>
        <v>150</v>
      </c>
      <c r="S445" s="14">
        <f>IFERROR(Tabela1[[#This Row],[MÉDIA]]/Tabela1[[#This Row],[META MARÇO FINAL]],"-")</f>
        <v>0.90909090909090906</v>
      </c>
      <c r="T445" s="15">
        <f>Tabela1[[#This Row],[MÉDIA]]+Tabela1[[#This Row],[MÉDIA]]*10%</f>
        <v>165</v>
      </c>
      <c r="U445" s="16">
        <f>VLOOKUP(Tabela1[[#This Row],[CD_ITEM]],'BD PESO UNITÁRIO'!A:F,6,0)</f>
        <v>4.8540000000000001</v>
      </c>
      <c r="V445" s="15">
        <f>Tabela1[[#This Row],[META MARÇO FINAL]]*Tabela1[[#This Row],[PESO UNITÁRIO]]</f>
        <v>800.91</v>
      </c>
    </row>
    <row r="446" spans="1:22" x14ac:dyDescent="0.3">
      <c r="A446" s="7" t="s">
        <v>56</v>
      </c>
      <c r="B446" s="8" t="s">
        <v>57</v>
      </c>
      <c r="C446" s="8" t="s">
        <v>22</v>
      </c>
      <c r="D446" s="9" t="s">
        <v>60</v>
      </c>
      <c r="E446" s="10" t="s">
        <v>61</v>
      </c>
      <c r="F446" s="11"/>
      <c r="G446" s="12" t="s">
        <v>222</v>
      </c>
      <c r="H446" s="12" t="str">
        <f>CONCATENATE(Tabela1[[#This Row],[ZONA]],Tabela1[[#This Row],[CD_ITEM]])</f>
        <v>G00046021267</v>
      </c>
      <c r="I446" s="13">
        <v>100</v>
      </c>
      <c r="J446" s="13">
        <v>0</v>
      </c>
      <c r="K446" s="13">
        <f>Tabela1[[#This Row],[Nov]]+Tabela1[[#This Row],[Nov Corte]]</f>
        <v>100</v>
      </c>
      <c r="L446" s="13">
        <f>IFERROR(VLOOKUP(H446,'Banco de dados ZDA'!A:I,9,0),0)</f>
        <v>0</v>
      </c>
      <c r="M446" s="13">
        <v>0</v>
      </c>
      <c r="N446" s="13">
        <v>200</v>
      </c>
      <c r="O446" s="13">
        <f>IFERROR(VLOOKUP(Tabela1[[#This Row],[Coluna2]],'Banco de dados ZDA'!A:J,10,0),0)</f>
        <v>0</v>
      </c>
      <c r="P446" s="13">
        <v>0</v>
      </c>
      <c r="Q446" s="13">
        <v>150</v>
      </c>
      <c r="R446" s="13">
        <f>AVERAGE(Tabela1[[#This Row],[NOVEMBRO TOTAL]],Tabela1[[#This Row],[DEZEMBRO TOTAL]],Tabela1[[#This Row],[JANEIRO TOTAL]])</f>
        <v>150</v>
      </c>
      <c r="S446" s="14">
        <f>IFERROR(Tabela1[[#This Row],[MÉDIA]]/Tabela1[[#This Row],[META MARÇO FINAL]],"-")</f>
        <v>0.90909090909090906</v>
      </c>
      <c r="T446" s="15">
        <f>Tabela1[[#This Row],[MÉDIA]]+Tabela1[[#This Row],[MÉDIA]]*10%</f>
        <v>165</v>
      </c>
      <c r="U446" s="16">
        <f>VLOOKUP(Tabela1[[#This Row],[CD_ITEM]],'BD PESO UNITÁRIO'!A:F,6,0)</f>
        <v>4.8540000000000001</v>
      </c>
      <c r="V446" s="15">
        <f>Tabela1[[#This Row],[META MARÇO FINAL]]*Tabela1[[#This Row],[PESO UNITÁRIO]]</f>
        <v>800.91</v>
      </c>
    </row>
    <row r="447" spans="1:22" x14ac:dyDescent="0.3">
      <c r="A447" s="7" t="s">
        <v>38</v>
      </c>
      <c r="B447" s="8" t="s">
        <v>21</v>
      </c>
      <c r="C447" s="8" t="s">
        <v>22</v>
      </c>
      <c r="D447" s="9" t="s">
        <v>62</v>
      </c>
      <c r="E447" s="10" t="s">
        <v>63</v>
      </c>
      <c r="F447" s="11"/>
      <c r="G447" s="12" t="s">
        <v>222</v>
      </c>
      <c r="H447" s="12" t="str">
        <f>CONCATENATE(Tabela1[[#This Row],[ZONA]],Tabela1[[#This Row],[CD_ITEM]])</f>
        <v>G00046021317</v>
      </c>
      <c r="I447" s="13">
        <v>100</v>
      </c>
      <c r="J447" s="13">
        <v>0</v>
      </c>
      <c r="K447" s="13">
        <f>Tabela1[[#This Row],[Nov]]+Tabela1[[#This Row],[Nov Corte]]</f>
        <v>100</v>
      </c>
      <c r="L447" s="13">
        <f>IFERROR(VLOOKUP(H447,'Banco de dados ZDA'!A:I,9,0),0)</f>
        <v>0</v>
      </c>
      <c r="M447" s="13">
        <v>0</v>
      </c>
      <c r="N447" s="13">
        <v>200</v>
      </c>
      <c r="O447" s="13">
        <f>IFERROR(VLOOKUP(Tabela1[[#This Row],[Coluna2]],'Banco de dados ZDA'!A:J,10,0),0)</f>
        <v>0</v>
      </c>
      <c r="P447" s="13">
        <v>0</v>
      </c>
      <c r="Q447" s="13">
        <v>150</v>
      </c>
      <c r="R447" s="13">
        <f>AVERAGE(Tabela1[[#This Row],[NOVEMBRO TOTAL]],Tabela1[[#This Row],[DEZEMBRO TOTAL]],Tabela1[[#This Row],[JANEIRO TOTAL]])</f>
        <v>150</v>
      </c>
      <c r="S447" s="14">
        <f>IFERROR(Tabela1[[#This Row],[MÉDIA]]/Tabela1[[#This Row],[META MARÇO FINAL]],"-")</f>
        <v>0.90909090909090906</v>
      </c>
      <c r="T447" s="15">
        <f>Tabela1[[#This Row],[MÉDIA]]+Tabela1[[#This Row],[MÉDIA]]*10%</f>
        <v>165</v>
      </c>
      <c r="U447" s="16">
        <f>VLOOKUP(Tabela1[[#This Row],[CD_ITEM]],'BD PESO UNITÁRIO'!A:F,6,0)</f>
        <v>2.0310000000000001</v>
      </c>
      <c r="V447" s="15">
        <f>Tabela1[[#This Row],[META MARÇO FINAL]]*Tabela1[[#This Row],[PESO UNITÁRIO]]</f>
        <v>335.11500000000001</v>
      </c>
    </row>
    <row r="448" spans="1:22" x14ac:dyDescent="0.3">
      <c r="A448" s="7" t="s">
        <v>38</v>
      </c>
      <c r="B448" s="8" t="s">
        <v>21</v>
      </c>
      <c r="C448" s="8" t="s">
        <v>22</v>
      </c>
      <c r="D448" s="9" t="s">
        <v>64</v>
      </c>
      <c r="E448" s="10" t="s">
        <v>65</v>
      </c>
      <c r="F448" s="11"/>
      <c r="G448" s="12" t="s">
        <v>222</v>
      </c>
      <c r="H448" s="12" t="str">
        <f>CONCATENATE(Tabela1[[#This Row],[ZONA]],Tabela1[[#This Row],[CD_ITEM]])</f>
        <v>G00046021341</v>
      </c>
      <c r="I448" s="13">
        <v>100</v>
      </c>
      <c r="J448" s="13">
        <v>0</v>
      </c>
      <c r="K448" s="13">
        <f>Tabela1[[#This Row],[Nov]]+Tabela1[[#This Row],[Nov Corte]]</f>
        <v>100</v>
      </c>
      <c r="L448" s="13">
        <f>IFERROR(VLOOKUP(H448,'Banco de dados ZDA'!A:I,9,0),0)</f>
        <v>0</v>
      </c>
      <c r="M448" s="13">
        <v>0</v>
      </c>
      <c r="N448" s="13">
        <v>200</v>
      </c>
      <c r="O448" s="13">
        <f>IFERROR(VLOOKUP(Tabela1[[#This Row],[Coluna2]],'Banco de dados ZDA'!A:J,10,0),0)</f>
        <v>0</v>
      </c>
      <c r="P448" s="13">
        <v>0</v>
      </c>
      <c r="Q448" s="13">
        <v>150</v>
      </c>
      <c r="R448" s="13">
        <f>AVERAGE(Tabela1[[#This Row],[NOVEMBRO TOTAL]],Tabela1[[#This Row],[DEZEMBRO TOTAL]],Tabela1[[#This Row],[JANEIRO TOTAL]])</f>
        <v>150</v>
      </c>
      <c r="S448" s="14">
        <f>IFERROR(Tabela1[[#This Row],[MÉDIA]]/Tabela1[[#This Row],[META MARÇO FINAL]],"-")</f>
        <v>0.90909090909090906</v>
      </c>
      <c r="T448" s="15">
        <f>Tabela1[[#This Row],[MÉDIA]]+Tabela1[[#This Row],[MÉDIA]]*10%</f>
        <v>165</v>
      </c>
      <c r="U448" s="16">
        <f>VLOOKUP(Tabela1[[#This Row],[CD_ITEM]],'BD PESO UNITÁRIO'!A:F,6,0)</f>
        <v>6.798</v>
      </c>
      <c r="V448" s="15">
        <f>Tabela1[[#This Row],[META MARÇO FINAL]]*Tabela1[[#This Row],[PESO UNITÁRIO]]</f>
        <v>1121.67</v>
      </c>
    </row>
    <row r="449" spans="1:22" x14ac:dyDescent="0.3">
      <c r="A449" s="7" t="s">
        <v>66</v>
      </c>
      <c r="B449" s="8" t="s">
        <v>21</v>
      </c>
      <c r="C449" s="8" t="s">
        <v>22</v>
      </c>
      <c r="D449" s="9" t="s">
        <v>67</v>
      </c>
      <c r="E449" s="10" t="s">
        <v>68</v>
      </c>
      <c r="F449" s="11"/>
      <c r="G449" s="12" t="s">
        <v>222</v>
      </c>
      <c r="H449" s="12" t="str">
        <f>CONCATENATE(Tabela1[[#This Row],[ZONA]],Tabela1[[#This Row],[CD_ITEM]])</f>
        <v>G00046021380</v>
      </c>
      <c r="I449" s="13">
        <v>100</v>
      </c>
      <c r="J449" s="13">
        <v>0</v>
      </c>
      <c r="K449" s="13">
        <f>Tabela1[[#This Row],[Nov]]+Tabela1[[#This Row],[Nov Corte]]</f>
        <v>100</v>
      </c>
      <c r="L449" s="13">
        <f>IFERROR(VLOOKUP(H449,'Banco de dados ZDA'!A:I,9,0),0)</f>
        <v>0</v>
      </c>
      <c r="M449" s="13">
        <v>0</v>
      </c>
      <c r="N449" s="13">
        <v>200</v>
      </c>
      <c r="O449" s="13">
        <f>IFERROR(VLOOKUP(Tabela1[[#This Row],[Coluna2]],'Banco de dados ZDA'!A:J,10,0),0)</f>
        <v>1</v>
      </c>
      <c r="P449" s="13">
        <v>0</v>
      </c>
      <c r="Q449" s="13">
        <v>150</v>
      </c>
      <c r="R449" s="13">
        <f>AVERAGE(Tabela1[[#This Row],[NOVEMBRO TOTAL]],Tabela1[[#This Row],[DEZEMBRO TOTAL]],Tabela1[[#This Row],[JANEIRO TOTAL]])</f>
        <v>150</v>
      </c>
      <c r="S449" s="14">
        <f>IFERROR(Tabela1[[#This Row],[MÉDIA]]/Tabela1[[#This Row],[META MARÇO FINAL]],"-")</f>
        <v>0.90909090909090906</v>
      </c>
      <c r="T449" s="15">
        <f>Tabela1[[#This Row],[MÉDIA]]+Tabela1[[#This Row],[MÉDIA]]*10%</f>
        <v>165</v>
      </c>
      <c r="U449" s="16">
        <f>VLOOKUP(Tabela1[[#This Row],[CD_ITEM]],'BD PESO UNITÁRIO'!A:F,6,0)</f>
        <v>1.3420000000000001</v>
      </c>
      <c r="V449" s="15">
        <f>Tabela1[[#This Row],[META MARÇO FINAL]]*Tabela1[[#This Row],[PESO UNITÁRIO]]</f>
        <v>221.43</v>
      </c>
    </row>
    <row r="450" spans="1:22" x14ac:dyDescent="0.3">
      <c r="A450" s="7" t="s">
        <v>66</v>
      </c>
      <c r="B450" s="8" t="s">
        <v>21</v>
      </c>
      <c r="C450" s="8" t="s">
        <v>22</v>
      </c>
      <c r="D450" s="9" t="s">
        <v>69</v>
      </c>
      <c r="E450" s="10" t="s">
        <v>70</v>
      </c>
      <c r="F450" s="11"/>
      <c r="G450" s="12" t="s">
        <v>222</v>
      </c>
      <c r="H450" s="12" t="str">
        <f>CONCATENATE(Tabela1[[#This Row],[ZONA]],Tabela1[[#This Row],[CD_ITEM]])</f>
        <v>G00046021381</v>
      </c>
      <c r="I450" s="13">
        <v>100</v>
      </c>
      <c r="J450" s="13">
        <v>0</v>
      </c>
      <c r="K450" s="13">
        <f>Tabela1[[#This Row],[Nov]]+Tabela1[[#This Row],[Nov Corte]]</f>
        <v>100</v>
      </c>
      <c r="L450" s="13">
        <f>IFERROR(VLOOKUP(H450,'Banco de dados ZDA'!A:I,9,0),0)</f>
        <v>0</v>
      </c>
      <c r="M450" s="13">
        <v>0</v>
      </c>
      <c r="N450" s="13">
        <v>200</v>
      </c>
      <c r="O450" s="13">
        <f>IFERROR(VLOOKUP(Tabela1[[#This Row],[Coluna2]],'Banco de dados ZDA'!A:J,10,0),0)</f>
        <v>1</v>
      </c>
      <c r="P450" s="13">
        <v>0</v>
      </c>
      <c r="Q450" s="13">
        <v>150</v>
      </c>
      <c r="R450" s="13">
        <f>AVERAGE(Tabela1[[#This Row],[NOVEMBRO TOTAL]],Tabela1[[#This Row],[DEZEMBRO TOTAL]],Tabela1[[#This Row],[JANEIRO TOTAL]])</f>
        <v>150</v>
      </c>
      <c r="S450" s="14">
        <f>IFERROR(Tabela1[[#This Row],[MÉDIA]]/Tabela1[[#This Row],[META MARÇO FINAL]],"-")</f>
        <v>0.90909090909090906</v>
      </c>
      <c r="T450" s="15">
        <f>Tabela1[[#This Row],[MÉDIA]]+Tabela1[[#This Row],[MÉDIA]]*10%</f>
        <v>165</v>
      </c>
      <c r="U450" s="16">
        <f>VLOOKUP(Tabela1[[#This Row],[CD_ITEM]],'BD PESO UNITÁRIO'!A:F,6,0)</f>
        <v>8.8480000000000008</v>
      </c>
      <c r="V450" s="15">
        <f>Tabela1[[#This Row],[META MARÇO FINAL]]*Tabela1[[#This Row],[PESO UNITÁRIO]]</f>
        <v>1459.92</v>
      </c>
    </row>
    <row r="451" spans="1:22" x14ac:dyDescent="0.3">
      <c r="A451" s="7" t="s">
        <v>31</v>
      </c>
      <c r="B451" s="8" t="s">
        <v>32</v>
      </c>
      <c r="C451" s="8" t="s">
        <v>22</v>
      </c>
      <c r="D451" s="9" t="s">
        <v>71</v>
      </c>
      <c r="E451" s="10" t="s">
        <v>72</v>
      </c>
      <c r="F451" s="11"/>
      <c r="G451" s="12" t="s">
        <v>222</v>
      </c>
      <c r="H451" s="12" t="str">
        <f>CONCATENATE(Tabela1[[#This Row],[ZONA]],Tabela1[[#This Row],[CD_ITEM]])</f>
        <v>G00046021397</v>
      </c>
      <c r="I451" s="13">
        <v>100</v>
      </c>
      <c r="J451" s="13">
        <v>0</v>
      </c>
      <c r="K451" s="13">
        <f>Tabela1[[#This Row],[Nov]]+Tabela1[[#This Row],[Nov Corte]]</f>
        <v>100</v>
      </c>
      <c r="L451" s="13">
        <f>IFERROR(VLOOKUP(H451,'Banco de dados ZDA'!A:I,9,0),0)</f>
        <v>0</v>
      </c>
      <c r="M451" s="13">
        <v>0</v>
      </c>
      <c r="N451" s="13">
        <v>200</v>
      </c>
      <c r="O451" s="13">
        <f>IFERROR(VLOOKUP(Tabela1[[#This Row],[Coluna2]],'Banco de dados ZDA'!A:J,10,0),0)</f>
        <v>0</v>
      </c>
      <c r="P451" s="13">
        <v>0</v>
      </c>
      <c r="Q451" s="13">
        <v>150</v>
      </c>
      <c r="R451" s="13">
        <f>AVERAGE(Tabela1[[#This Row],[NOVEMBRO TOTAL]],Tabela1[[#This Row],[DEZEMBRO TOTAL]],Tabela1[[#This Row],[JANEIRO TOTAL]])</f>
        <v>150</v>
      </c>
      <c r="S451" s="14">
        <f>IFERROR(Tabela1[[#This Row],[MÉDIA]]/Tabela1[[#This Row],[META MARÇO FINAL]],"-")</f>
        <v>0.90909090909090906</v>
      </c>
      <c r="T451" s="15">
        <f>Tabela1[[#This Row],[MÉDIA]]+Tabela1[[#This Row],[MÉDIA]]*10%</f>
        <v>165</v>
      </c>
      <c r="U451" s="16">
        <f>VLOOKUP(Tabela1[[#This Row],[CD_ITEM]],'BD PESO UNITÁRIO'!A:F,6,0)</f>
        <v>25.18</v>
      </c>
      <c r="V451" s="15">
        <f>Tabela1[[#This Row],[META MARÇO FINAL]]*Tabela1[[#This Row],[PESO UNITÁRIO]]</f>
        <v>4154.7</v>
      </c>
    </row>
    <row r="452" spans="1:22" x14ac:dyDescent="0.3">
      <c r="A452" s="7" t="s">
        <v>31</v>
      </c>
      <c r="B452" s="8" t="s">
        <v>32</v>
      </c>
      <c r="C452" s="8" t="s">
        <v>22</v>
      </c>
      <c r="D452" s="9" t="s">
        <v>73</v>
      </c>
      <c r="E452" s="10" t="s">
        <v>74</v>
      </c>
      <c r="F452" s="11"/>
      <c r="G452" s="12" t="s">
        <v>222</v>
      </c>
      <c r="H452" s="12" t="str">
        <f>CONCATENATE(Tabela1[[#This Row],[ZONA]],Tabela1[[#This Row],[CD_ITEM]])</f>
        <v>G00046021398</v>
      </c>
      <c r="I452" s="13">
        <v>100</v>
      </c>
      <c r="J452" s="13">
        <v>0</v>
      </c>
      <c r="K452" s="13">
        <f>Tabela1[[#This Row],[Nov]]+Tabela1[[#This Row],[Nov Corte]]</f>
        <v>100</v>
      </c>
      <c r="L452" s="13">
        <f>IFERROR(VLOOKUP(H452,'Banco de dados ZDA'!A:I,9,0),0)</f>
        <v>0</v>
      </c>
      <c r="M452" s="13">
        <v>0</v>
      </c>
      <c r="N452" s="13">
        <v>200</v>
      </c>
      <c r="O452" s="13">
        <f>IFERROR(VLOOKUP(Tabela1[[#This Row],[Coluna2]],'Banco de dados ZDA'!A:J,10,0),0)</f>
        <v>0</v>
      </c>
      <c r="P452" s="13">
        <v>0</v>
      </c>
      <c r="Q452" s="13">
        <v>150</v>
      </c>
      <c r="R452" s="13">
        <f>AVERAGE(Tabela1[[#This Row],[NOVEMBRO TOTAL]],Tabela1[[#This Row],[DEZEMBRO TOTAL]],Tabela1[[#This Row],[JANEIRO TOTAL]])</f>
        <v>150</v>
      </c>
      <c r="S452" s="14">
        <f>IFERROR(Tabela1[[#This Row],[MÉDIA]]/Tabela1[[#This Row],[META MARÇO FINAL]],"-")</f>
        <v>0.90909090909090906</v>
      </c>
      <c r="T452" s="15">
        <f>Tabela1[[#This Row],[MÉDIA]]+Tabela1[[#This Row],[MÉDIA]]*10%</f>
        <v>165</v>
      </c>
      <c r="U452" s="16">
        <f>VLOOKUP(Tabela1[[#This Row],[CD_ITEM]],'BD PESO UNITÁRIO'!A:F,6,0)</f>
        <v>25.18</v>
      </c>
      <c r="V452" s="15">
        <f>Tabela1[[#This Row],[META MARÇO FINAL]]*Tabela1[[#This Row],[PESO UNITÁRIO]]</f>
        <v>4154.7</v>
      </c>
    </row>
    <row r="453" spans="1:22" x14ac:dyDescent="0.3">
      <c r="A453" s="7" t="s">
        <v>31</v>
      </c>
      <c r="B453" s="8" t="s">
        <v>32</v>
      </c>
      <c r="C453" s="8" t="s">
        <v>22</v>
      </c>
      <c r="D453" s="9" t="s">
        <v>75</v>
      </c>
      <c r="E453" s="10" t="s">
        <v>76</v>
      </c>
      <c r="F453" s="11"/>
      <c r="G453" s="12" t="s">
        <v>222</v>
      </c>
      <c r="H453" s="12" t="str">
        <f>CONCATENATE(Tabela1[[#This Row],[ZONA]],Tabela1[[#This Row],[CD_ITEM]])</f>
        <v>G00046021399</v>
      </c>
      <c r="I453" s="13">
        <v>100</v>
      </c>
      <c r="J453" s="13">
        <v>0</v>
      </c>
      <c r="K453" s="13">
        <f>Tabela1[[#This Row],[Nov]]+Tabela1[[#This Row],[Nov Corte]]</f>
        <v>100</v>
      </c>
      <c r="L453" s="13">
        <f>IFERROR(VLOOKUP(H453,'Banco de dados ZDA'!A:I,9,0),0)</f>
        <v>0</v>
      </c>
      <c r="M453" s="13">
        <v>0</v>
      </c>
      <c r="N453" s="13">
        <v>200</v>
      </c>
      <c r="O453" s="13">
        <f>IFERROR(VLOOKUP(Tabela1[[#This Row],[Coluna2]],'Banco de dados ZDA'!A:J,10,0),0)</f>
        <v>0</v>
      </c>
      <c r="P453" s="13">
        <v>0</v>
      </c>
      <c r="Q453" s="13">
        <v>150</v>
      </c>
      <c r="R453" s="13">
        <f>AVERAGE(Tabela1[[#This Row],[NOVEMBRO TOTAL]],Tabela1[[#This Row],[DEZEMBRO TOTAL]],Tabela1[[#This Row],[JANEIRO TOTAL]])</f>
        <v>150</v>
      </c>
      <c r="S453" s="14">
        <f>IFERROR(Tabela1[[#This Row],[MÉDIA]]/Tabela1[[#This Row],[META MARÇO FINAL]],"-")</f>
        <v>0.90909090909090906</v>
      </c>
      <c r="T453" s="15">
        <f>Tabela1[[#This Row],[MÉDIA]]+Tabela1[[#This Row],[MÉDIA]]*10%</f>
        <v>165</v>
      </c>
      <c r="U453" s="16">
        <f>VLOOKUP(Tabela1[[#This Row],[CD_ITEM]],'BD PESO UNITÁRIO'!A:F,6,0)</f>
        <v>25.18</v>
      </c>
      <c r="V453" s="15">
        <f>Tabela1[[#This Row],[META MARÇO FINAL]]*Tabela1[[#This Row],[PESO UNITÁRIO]]</f>
        <v>4154.7</v>
      </c>
    </row>
    <row r="454" spans="1:22" x14ac:dyDescent="0.3">
      <c r="A454" s="7" t="s">
        <v>38</v>
      </c>
      <c r="B454" s="8" t="s">
        <v>21</v>
      </c>
      <c r="C454" s="8" t="s">
        <v>22</v>
      </c>
      <c r="D454" s="9" t="s">
        <v>77</v>
      </c>
      <c r="E454" s="10" t="s">
        <v>78</v>
      </c>
      <c r="F454" s="11"/>
      <c r="G454" s="12" t="s">
        <v>222</v>
      </c>
      <c r="H454" s="12" t="str">
        <f>CONCATENATE(Tabela1[[#This Row],[ZONA]],Tabela1[[#This Row],[CD_ITEM]])</f>
        <v>G00046021400</v>
      </c>
      <c r="I454" s="13">
        <v>100</v>
      </c>
      <c r="J454" s="13">
        <v>0</v>
      </c>
      <c r="K454" s="13">
        <f>Tabela1[[#This Row],[Nov]]+Tabela1[[#This Row],[Nov Corte]]</f>
        <v>100</v>
      </c>
      <c r="L454" s="13">
        <f>IFERROR(VLOOKUP(H454,'Banco de dados ZDA'!A:I,9,0),0)</f>
        <v>7</v>
      </c>
      <c r="M454" s="13">
        <v>0</v>
      </c>
      <c r="N454" s="13">
        <v>200</v>
      </c>
      <c r="O454" s="13">
        <f>IFERROR(VLOOKUP(Tabela1[[#This Row],[Coluna2]],'Banco de dados ZDA'!A:J,10,0),0)</f>
        <v>0</v>
      </c>
      <c r="P454" s="13">
        <v>0</v>
      </c>
      <c r="Q454" s="13">
        <v>150</v>
      </c>
      <c r="R454" s="13">
        <f>AVERAGE(Tabela1[[#This Row],[NOVEMBRO TOTAL]],Tabela1[[#This Row],[DEZEMBRO TOTAL]],Tabela1[[#This Row],[JANEIRO TOTAL]])</f>
        <v>150</v>
      </c>
      <c r="S454" s="14">
        <f>IFERROR(Tabela1[[#This Row],[MÉDIA]]/Tabela1[[#This Row],[META MARÇO FINAL]],"-")</f>
        <v>0.90909090909090906</v>
      </c>
      <c r="T454" s="15">
        <f>Tabela1[[#This Row],[MÉDIA]]+Tabela1[[#This Row],[MÉDIA]]*10%</f>
        <v>165</v>
      </c>
      <c r="U454" s="16">
        <f>VLOOKUP(Tabela1[[#This Row],[CD_ITEM]],'BD PESO UNITÁRIO'!A:F,6,0)</f>
        <v>6.7859999999999996</v>
      </c>
      <c r="V454" s="15">
        <f>Tabela1[[#This Row],[META MARÇO FINAL]]*Tabela1[[#This Row],[PESO UNITÁRIO]]</f>
        <v>1119.6899999999998</v>
      </c>
    </row>
    <row r="455" spans="1:22" x14ac:dyDescent="0.3">
      <c r="A455" s="7" t="s">
        <v>26</v>
      </c>
      <c r="B455" s="8" t="s">
        <v>21</v>
      </c>
      <c r="C455" s="8" t="s">
        <v>22</v>
      </c>
      <c r="D455" s="9" t="s">
        <v>79</v>
      </c>
      <c r="E455" s="10" t="s">
        <v>80</v>
      </c>
      <c r="F455" s="11"/>
      <c r="G455" s="12" t="s">
        <v>222</v>
      </c>
      <c r="H455" s="12" t="str">
        <f>CONCATENATE(Tabela1[[#This Row],[ZONA]],Tabela1[[#This Row],[CD_ITEM]])</f>
        <v>G00046021432</v>
      </c>
      <c r="I455" s="13">
        <v>100</v>
      </c>
      <c r="J455" s="13">
        <v>0</v>
      </c>
      <c r="K455" s="13">
        <f>Tabela1[[#This Row],[Nov]]+Tabela1[[#This Row],[Nov Corte]]</f>
        <v>100</v>
      </c>
      <c r="L455" s="13">
        <f>IFERROR(VLOOKUP(H455,'Banco de dados ZDA'!A:I,9,0),0)</f>
        <v>11</v>
      </c>
      <c r="M455" s="13">
        <v>0</v>
      </c>
      <c r="N455" s="13">
        <v>200</v>
      </c>
      <c r="O455" s="13">
        <f>IFERROR(VLOOKUP(Tabela1[[#This Row],[Coluna2]],'Banco de dados ZDA'!A:J,10,0),0)</f>
        <v>0</v>
      </c>
      <c r="P455" s="13">
        <v>0</v>
      </c>
      <c r="Q455" s="13">
        <v>150</v>
      </c>
      <c r="R455" s="13">
        <f>AVERAGE(Tabela1[[#This Row],[NOVEMBRO TOTAL]],Tabela1[[#This Row],[DEZEMBRO TOTAL]],Tabela1[[#This Row],[JANEIRO TOTAL]])</f>
        <v>150</v>
      </c>
      <c r="S455" s="14">
        <f>IFERROR(Tabela1[[#This Row],[MÉDIA]]/Tabela1[[#This Row],[META MARÇO FINAL]],"-")</f>
        <v>0.90909090909090906</v>
      </c>
      <c r="T455" s="15">
        <f>Tabela1[[#This Row],[MÉDIA]]+Tabela1[[#This Row],[MÉDIA]]*10%</f>
        <v>165</v>
      </c>
      <c r="U455" s="16">
        <f>VLOOKUP(Tabela1[[#This Row],[CD_ITEM]],'BD PESO UNITÁRIO'!A:F,6,0)</f>
        <v>4.734</v>
      </c>
      <c r="V455" s="15">
        <f>Tabela1[[#This Row],[META MARÇO FINAL]]*Tabela1[[#This Row],[PESO UNITÁRIO]]</f>
        <v>781.11</v>
      </c>
    </row>
    <row r="456" spans="1:22" x14ac:dyDescent="0.3">
      <c r="A456" s="7" t="s">
        <v>20</v>
      </c>
      <c r="B456" s="8" t="s">
        <v>21</v>
      </c>
      <c r="C456" s="8" t="s">
        <v>22</v>
      </c>
      <c r="D456" s="9" t="s">
        <v>81</v>
      </c>
      <c r="E456" s="10" t="s">
        <v>82</v>
      </c>
      <c r="F456" s="11"/>
      <c r="G456" s="12" t="s">
        <v>222</v>
      </c>
      <c r="H456" s="12" t="str">
        <f>CONCATENATE(Tabela1[[#This Row],[ZONA]],Tabela1[[#This Row],[CD_ITEM]])</f>
        <v>G00046021433</v>
      </c>
      <c r="I456" s="13">
        <v>100</v>
      </c>
      <c r="J456" s="13">
        <v>0</v>
      </c>
      <c r="K456" s="13">
        <f>Tabela1[[#This Row],[Nov]]+Tabela1[[#This Row],[Nov Corte]]</f>
        <v>100</v>
      </c>
      <c r="L456" s="13">
        <f>IFERROR(VLOOKUP(H456,'Banco de dados ZDA'!A:I,9,0),0)</f>
        <v>18</v>
      </c>
      <c r="M456" s="13">
        <v>0</v>
      </c>
      <c r="N456" s="13">
        <v>200</v>
      </c>
      <c r="O456" s="13">
        <f>IFERROR(VLOOKUP(Tabela1[[#This Row],[Coluna2]],'Banco de dados ZDA'!A:J,10,0),0)</f>
        <v>0</v>
      </c>
      <c r="P456" s="13">
        <v>0</v>
      </c>
      <c r="Q456" s="13">
        <v>150</v>
      </c>
      <c r="R456" s="13">
        <f>AVERAGE(Tabela1[[#This Row],[NOVEMBRO TOTAL]],Tabela1[[#This Row],[DEZEMBRO TOTAL]],Tabela1[[#This Row],[JANEIRO TOTAL]])</f>
        <v>150</v>
      </c>
      <c r="S456" s="14">
        <f>IFERROR(Tabela1[[#This Row],[MÉDIA]]/Tabela1[[#This Row],[META MARÇO FINAL]],"-")</f>
        <v>0.90909090909090906</v>
      </c>
      <c r="T456" s="15">
        <f>Tabela1[[#This Row],[MÉDIA]]+Tabela1[[#This Row],[MÉDIA]]*10%</f>
        <v>165</v>
      </c>
      <c r="U456" s="16">
        <f>VLOOKUP(Tabela1[[#This Row],[CD_ITEM]],'BD PESO UNITÁRIO'!A:F,6,0)</f>
        <v>3.694</v>
      </c>
      <c r="V456" s="15">
        <f>Tabela1[[#This Row],[META MARÇO FINAL]]*Tabela1[[#This Row],[PESO UNITÁRIO]]</f>
        <v>609.51</v>
      </c>
    </row>
    <row r="457" spans="1:22" x14ac:dyDescent="0.3">
      <c r="A457" s="7" t="s">
        <v>26</v>
      </c>
      <c r="B457" s="8" t="s">
        <v>21</v>
      </c>
      <c r="C457" s="8" t="s">
        <v>22</v>
      </c>
      <c r="D457" s="9" t="s">
        <v>83</v>
      </c>
      <c r="E457" s="10" t="s">
        <v>84</v>
      </c>
      <c r="F457" s="11"/>
      <c r="G457" s="12" t="s">
        <v>222</v>
      </c>
      <c r="H457" s="12" t="str">
        <f>CONCATENATE(Tabela1[[#This Row],[ZONA]],Tabela1[[#This Row],[CD_ITEM]])</f>
        <v>G00046021443</v>
      </c>
      <c r="I457" s="13">
        <v>100</v>
      </c>
      <c r="J457" s="13">
        <v>0</v>
      </c>
      <c r="K457" s="13">
        <f>Tabela1[[#This Row],[Nov]]+Tabela1[[#This Row],[Nov Corte]]</f>
        <v>100</v>
      </c>
      <c r="L457" s="13">
        <f>IFERROR(VLOOKUP(H457,'Banco de dados ZDA'!A:I,9,0),0)</f>
        <v>0</v>
      </c>
      <c r="M457" s="13">
        <v>0</v>
      </c>
      <c r="N457" s="13">
        <v>200</v>
      </c>
      <c r="O457" s="13">
        <f>IFERROR(VLOOKUP(Tabela1[[#This Row],[Coluna2]],'Banco de dados ZDA'!A:J,10,0),0)</f>
        <v>0</v>
      </c>
      <c r="P457" s="13">
        <v>0</v>
      </c>
      <c r="Q457" s="13">
        <v>150</v>
      </c>
      <c r="R457" s="13">
        <f>AVERAGE(Tabela1[[#This Row],[NOVEMBRO TOTAL]],Tabela1[[#This Row],[DEZEMBRO TOTAL]],Tabela1[[#This Row],[JANEIRO TOTAL]])</f>
        <v>150</v>
      </c>
      <c r="S457" s="14">
        <f>IFERROR(Tabela1[[#This Row],[MÉDIA]]/Tabela1[[#This Row],[META MARÇO FINAL]],"-")</f>
        <v>0.90909090909090906</v>
      </c>
      <c r="T457" s="15">
        <f>Tabela1[[#This Row],[MÉDIA]]+Tabela1[[#This Row],[MÉDIA]]*10%</f>
        <v>165</v>
      </c>
      <c r="U457" s="16">
        <f>VLOOKUP(Tabela1[[#This Row],[CD_ITEM]],'BD PESO UNITÁRIO'!A:F,6,0)</f>
        <v>4.734</v>
      </c>
      <c r="V457" s="15">
        <f>Tabela1[[#This Row],[META MARÇO FINAL]]*Tabela1[[#This Row],[PESO UNITÁRIO]]</f>
        <v>781.11</v>
      </c>
    </row>
    <row r="458" spans="1:22" x14ac:dyDescent="0.3">
      <c r="A458" s="7" t="s">
        <v>56</v>
      </c>
      <c r="B458" s="8" t="s">
        <v>57</v>
      </c>
      <c r="C458" s="8" t="s">
        <v>22</v>
      </c>
      <c r="D458" s="9" t="s">
        <v>85</v>
      </c>
      <c r="E458" s="10" t="s">
        <v>86</v>
      </c>
      <c r="F458" s="11"/>
      <c r="G458" s="12" t="s">
        <v>222</v>
      </c>
      <c r="H458" s="12" t="str">
        <f>CONCATENATE(Tabela1[[#This Row],[ZONA]],Tabela1[[#This Row],[CD_ITEM]])</f>
        <v>G00046021499</v>
      </c>
      <c r="I458" s="13">
        <v>100</v>
      </c>
      <c r="J458" s="13">
        <v>0</v>
      </c>
      <c r="K458" s="13">
        <f>Tabela1[[#This Row],[Nov]]+Tabela1[[#This Row],[Nov Corte]]</f>
        <v>100</v>
      </c>
      <c r="L458" s="13">
        <f>IFERROR(VLOOKUP(H458,'Banco de dados ZDA'!A:I,9,0),0)</f>
        <v>0</v>
      </c>
      <c r="M458" s="13">
        <v>0</v>
      </c>
      <c r="N458" s="13">
        <v>200</v>
      </c>
      <c r="O458" s="13">
        <f>IFERROR(VLOOKUP(Tabela1[[#This Row],[Coluna2]],'Banco de dados ZDA'!A:J,10,0),0)</f>
        <v>0</v>
      </c>
      <c r="P458" s="13">
        <v>0</v>
      </c>
      <c r="Q458" s="13">
        <v>150</v>
      </c>
      <c r="R458" s="13">
        <f>AVERAGE(Tabela1[[#This Row],[NOVEMBRO TOTAL]],Tabela1[[#This Row],[DEZEMBRO TOTAL]],Tabela1[[#This Row],[JANEIRO TOTAL]])</f>
        <v>150</v>
      </c>
      <c r="S458" s="14">
        <f>IFERROR(Tabela1[[#This Row],[MÉDIA]]/Tabela1[[#This Row],[META MARÇO FINAL]],"-")</f>
        <v>0.90909090909090906</v>
      </c>
      <c r="T458" s="15">
        <f>Tabela1[[#This Row],[MÉDIA]]+Tabela1[[#This Row],[MÉDIA]]*10%</f>
        <v>165</v>
      </c>
      <c r="U458" s="16">
        <f>VLOOKUP(Tabela1[[#This Row],[CD_ITEM]],'BD PESO UNITÁRIO'!A:F,6,0)</f>
        <v>6</v>
      </c>
      <c r="V458" s="15">
        <f>Tabela1[[#This Row],[META MARÇO FINAL]]*Tabela1[[#This Row],[PESO UNITÁRIO]]</f>
        <v>990</v>
      </c>
    </row>
    <row r="459" spans="1:22" x14ac:dyDescent="0.3">
      <c r="A459" s="7" t="s">
        <v>56</v>
      </c>
      <c r="B459" s="8" t="s">
        <v>57</v>
      </c>
      <c r="C459" s="8" t="s">
        <v>22</v>
      </c>
      <c r="D459" s="9" t="s">
        <v>87</v>
      </c>
      <c r="E459" s="10" t="s">
        <v>88</v>
      </c>
      <c r="F459" s="11"/>
      <c r="G459" s="12" t="s">
        <v>222</v>
      </c>
      <c r="H459" s="12" t="str">
        <f>CONCATENATE(Tabela1[[#This Row],[ZONA]],Tabela1[[#This Row],[CD_ITEM]])</f>
        <v>G00046021500</v>
      </c>
      <c r="I459" s="13">
        <v>100</v>
      </c>
      <c r="J459" s="13">
        <v>0</v>
      </c>
      <c r="K459" s="13">
        <f>Tabela1[[#This Row],[Nov]]+Tabela1[[#This Row],[Nov Corte]]</f>
        <v>100</v>
      </c>
      <c r="L459" s="13">
        <f>IFERROR(VLOOKUP(H459,'Banco de dados ZDA'!A:I,9,0),0)</f>
        <v>0</v>
      </c>
      <c r="M459" s="13">
        <v>0</v>
      </c>
      <c r="N459" s="13">
        <v>200</v>
      </c>
      <c r="O459" s="13">
        <f>IFERROR(VLOOKUP(Tabela1[[#This Row],[Coluna2]],'Banco de dados ZDA'!A:J,10,0),0)</f>
        <v>0</v>
      </c>
      <c r="P459" s="13">
        <v>0</v>
      </c>
      <c r="Q459" s="13">
        <v>150</v>
      </c>
      <c r="R459" s="13">
        <f>AVERAGE(Tabela1[[#This Row],[NOVEMBRO TOTAL]],Tabela1[[#This Row],[DEZEMBRO TOTAL]],Tabela1[[#This Row],[JANEIRO TOTAL]])</f>
        <v>150</v>
      </c>
      <c r="S459" s="14">
        <f>IFERROR(Tabela1[[#This Row],[MÉDIA]]/Tabela1[[#This Row],[META MARÇO FINAL]],"-")</f>
        <v>0.90909090909090906</v>
      </c>
      <c r="T459" s="15">
        <f>Tabela1[[#This Row],[MÉDIA]]+Tabela1[[#This Row],[MÉDIA]]*10%</f>
        <v>165</v>
      </c>
      <c r="U459" s="16">
        <f>VLOOKUP(Tabela1[[#This Row],[CD_ITEM]],'BD PESO UNITÁRIO'!A:F,6,0)</f>
        <v>6</v>
      </c>
      <c r="V459" s="15">
        <f>Tabela1[[#This Row],[META MARÇO FINAL]]*Tabela1[[#This Row],[PESO UNITÁRIO]]</f>
        <v>990</v>
      </c>
    </row>
    <row r="460" spans="1:22" x14ac:dyDescent="0.3">
      <c r="A460" s="7" t="s">
        <v>56</v>
      </c>
      <c r="B460" s="8" t="s">
        <v>57</v>
      </c>
      <c r="C460" s="8" t="s">
        <v>22</v>
      </c>
      <c r="D460" s="9" t="s">
        <v>89</v>
      </c>
      <c r="E460" s="10" t="s">
        <v>90</v>
      </c>
      <c r="F460" s="11"/>
      <c r="G460" s="12" t="s">
        <v>222</v>
      </c>
      <c r="H460" s="12" t="str">
        <f>CONCATENATE(Tabela1[[#This Row],[ZONA]],Tabela1[[#This Row],[CD_ITEM]])</f>
        <v>G00046021501</v>
      </c>
      <c r="I460" s="13">
        <v>100</v>
      </c>
      <c r="J460" s="13">
        <v>0</v>
      </c>
      <c r="K460" s="13">
        <f>Tabela1[[#This Row],[Nov]]+Tabela1[[#This Row],[Nov Corte]]</f>
        <v>100</v>
      </c>
      <c r="L460" s="13">
        <f>IFERROR(VLOOKUP(H460,'Banco de dados ZDA'!A:I,9,0),0)</f>
        <v>0</v>
      </c>
      <c r="M460" s="13">
        <v>0</v>
      </c>
      <c r="N460" s="13">
        <v>200</v>
      </c>
      <c r="O460" s="13">
        <f>IFERROR(VLOOKUP(Tabela1[[#This Row],[Coluna2]],'Banco de dados ZDA'!A:J,10,0),0)</f>
        <v>0</v>
      </c>
      <c r="P460" s="13">
        <v>0</v>
      </c>
      <c r="Q460" s="13">
        <v>150</v>
      </c>
      <c r="R460" s="13">
        <f>AVERAGE(Tabela1[[#This Row],[NOVEMBRO TOTAL]],Tabela1[[#This Row],[DEZEMBRO TOTAL]],Tabela1[[#This Row],[JANEIRO TOTAL]])</f>
        <v>150</v>
      </c>
      <c r="S460" s="14">
        <f>IFERROR(Tabela1[[#This Row],[MÉDIA]]/Tabela1[[#This Row],[META MARÇO FINAL]],"-")</f>
        <v>0.90909090909090906</v>
      </c>
      <c r="T460" s="15">
        <f>Tabela1[[#This Row],[MÉDIA]]+Tabela1[[#This Row],[MÉDIA]]*10%</f>
        <v>165</v>
      </c>
      <c r="U460" s="16">
        <f>VLOOKUP(Tabela1[[#This Row],[CD_ITEM]],'BD PESO UNITÁRIO'!A:F,6,0)</f>
        <v>6</v>
      </c>
      <c r="V460" s="15">
        <f>Tabela1[[#This Row],[META MARÇO FINAL]]*Tabela1[[#This Row],[PESO UNITÁRIO]]</f>
        <v>990</v>
      </c>
    </row>
    <row r="461" spans="1:22" x14ac:dyDescent="0.3">
      <c r="A461" s="7" t="s">
        <v>38</v>
      </c>
      <c r="B461" s="8" t="s">
        <v>21</v>
      </c>
      <c r="C461" s="8" t="s">
        <v>22</v>
      </c>
      <c r="D461" s="9" t="s">
        <v>91</v>
      </c>
      <c r="E461" s="10" t="s">
        <v>92</v>
      </c>
      <c r="F461" s="11"/>
      <c r="G461" s="12" t="s">
        <v>222</v>
      </c>
      <c r="H461" s="12" t="str">
        <f>CONCATENATE(Tabela1[[#This Row],[ZONA]],Tabela1[[#This Row],[CD_ITEM]])</f>
        <v>G00046021502</v>
      </c>
      <c r="I461" s="13">
        <v>100</v>
      </c>
      <c r="J461" s="13">
        <v>0</v>
      </c>
      <c r="K461" s="13">
        <f>Tabela1[[#This Row],[Nov]]+Tabela1[[#This Row],[Nov Corte]]</f>
        <v>100</v>
      </c>
      <c r="L461" s="13">
        <f>IFERROR(VLOOKUP(H461,'Banco de dados ZDA'!A:I,9,0),0)</f>
        <v>0</v>
      </c>
      <c r="M461" s="13">
        <v>0</v>
      </c>
      <c r="N461" s="13">
        <v>200</v>
      </c>
      <c r="O461" s="13">
        <f>IFERROR(VLOOKUP(Tabela1[[#This Row],[Coluna2]],'Banco de dados ZDA'!A:J,10,0),0)</f>
        <v>0</v>
      </c>
      <c r="P461" s="13">
        <v>0</v>
      </c>
      <c r="Q461" s="13">
        <v>150</v>
      </c>
      <c r="R461" s="13">
        <f>AVERAGE(Tabela1[[#This Row],[NOVEMBRO TOTAL]],Tabela1[[#This Row],[DEZEMBRO TOTAL]],Tabela1[[#This Row],[JANEIRO TOTAL]])</f>
        <v>150</v>
      </c>
      <c r="S461" s="14">
        <f>IFERROR(Tabela1[[#This Row],[MÉDIA]]/Tabela1[[#This Row],[META MARÇO FINAL]],"-")</f>
        <v>0.90909090909090906</v>
      </c>
      <c r="T461" s="15">
        <f>Tabela1[[#This Row],[MÉDIA]]+Tabela1[[#This Row],[MÉDIA]]*10%</f>
        <v>165</v>
      </c>
      <c r="U461" s="16">
        <f>VLOOKUP(Tabela1[[#This Row],[CD_ITEM]],'BD PESO UNITÁRIO'!A:F,6,0)</f>
        <v>1.105</v>
      </c>
      <c r="V461" s="15">
        <f>Tabela1[[#This Row],[META MARÇO FINAL]]*Tabela1[[#This Row],[PESO UNITÁRIO]]</f>
        <v>182.32499999999999</v>
      </c>
    </row>
    <row r="462" spans="1:22" x14ac:dyDescent="0.3">
      <c r="A462" s="7" t="s">
        <v>38</v>
      </c>
      <c r="B462" s="8" t="s">
        <v>21</v>
      </c>
      <c r="C462" s="8" t="s">
        <v>22</v>
      </c>
      <c r="D462" s="9" t="s">
        <v>93</v>
      </c>
      <c r="E462" s="10" t="s">
        <v>94</v>
      </c>
      <c r="F462" s="11"/>
      <c r="G462" s="12" t="s">
        <v>222</v>
      </c>
      <c r="H462" s="12" t="str">
        <f>CONCATENATE(Tabela1[[#This Row],[ZONA]],Tabela1[[#This Row],[CD_ITEM]])</f>
        <v>G00046021506</v>
      </c>
      <c r="I462" s="13">
        <v>100</v>
      </c>
      <c r="J462" s="13">
        <v>0</v>
      </c>
      <c r="K462" s="13">
        <f>Tabela1[[#This Row],[Nov]]+Tabela1[[#This Row],[Nov Corte]]</f>
        <v>100</v>
      </c>
      <c r="L462" s="13">
        <f>IFERROR(VLOOKUP(H462,'Banco de dados ZDA'!A:I,9,0),0)</f>
        <v>0</v>
      </c>
      <c r="M462" s="13">
        <v>0</v>
      </c>
      <c r="N462" s="13">
        <v>200</v>
      </c>
      <c r="O462" s="13">
        <f>IFERROR(VLOOKUP(Tabela1[[#This Row],[Coluna2]],'Banco de dados ZDA'!A:J,10,0),0)</f>
        <v>0</v>
      </c>
      <c r="P462" s="13">
        <v>0</v>
      </c>
      <c r="Q462" s="13">
        <v>150</v>
      </c>
      <c r="R462" s="13">
        <f>AVERAGE(Tabela1[[#This Row],[NOVEMBRO TOTAL]],Tabela1[[#This Row],[DEZEMBRO TOTAL]],Tabela1[[#This Row],[JANEIRO TOTAL]])</f>
        <v>150</v>
      </c>
      <c r="S462" s="14">
        <f>IFERROR(Tabela1[[#This Row],[MÉDIA]]/Tabela1[[#This Row],[META MARÇO FINAL]],"-")</f>
        <v>0.90909090909090906</v>
      </c>
      <c r="T462" s="15">
        <f>Tabela1[[#This Row],[MÉDIA]]+Tabela1[[#This Row],[MÉDIA]]*10%</f>
        <v>165</v>
      </c>
      <c r="U462" s="16">
        <f>VLOOKUP(Tabela1[[#This Row],[CD_ITEM]],'BD PESO UNITÁRIO'!A:F,6,0)</f>
        <v>2.2949999999999999</v>
      </c>
      <c r="V462" s="15">
        <f>Tabela1[[#This Row],[META MARÇO FINAL]]*Tabela1[[#This Row],[PESO UNITÁRIO]]</f>
        <v>378.67500000000001</v>
      </c>
    </row>
    <row r="463" spans="1:22" x14ac:dyDescent="0.3">
      <c r="A463" s="7" t="s">
        <v>95</v>
      </c>
      <c r="B463" s="8" t="s">
        <v>32</v>
      </c>
      <c r="C463" s="8" t="s">
        <v>96</v>
      </c>
      <c r="D463" s="9" t="s">
        <v>97</v>
      </c>
      <c r="E463" s="10" t="s">
        <v>98</v>
      </c>
      <c r="F463" s="11"/>
      <c r="G463" s="12" t="s">
        <v>222</v>
      </c>
      <c r="H463" s="12" t="str">
        <f>CONCATENATE(Tabela1[[#This Row],[ZONA]],Tabela1[[#This Row],[CD_ITEM]])</f>
        <v>G00046021538</v>
      </c>
      <c r="I463" s="13">
        <v>100</v>
      </c>
      <c r="J463" s="13">
        <v>0</v>
      </c>
      <c r="K463" s="13">
        <f>Tabela1[[#This Row],[Nov]]+Tabela1[[#This Row],[Nov Corte]]</f>
        <v>100</v>
      </c>
      <c r="L463" s="13">
        <f>IFERROR(VLOOKUP(H463,'Banco de dados ZDA'!A:I,9,0),0)</f>
        <v>0</v>
      </c>
      <c r="M463" s="13">
        <v>0</v>
      </c>
      <c r="N463" s="13">
        <v>200</v>
      </c>
      <c r="O463" s="13">
        <f>IFERROR(VLOOKUP(Tabela1[[#This Row],[Coluna2]],'Banco de dados ZDA'!A:J,10,0),0)</f>
        <v>0</v>
      </c>
      <c r="P463" s="13">
        <v>0</v>
      </c>
      <c r="Q463" s="13">
        <v>150</v>
      </c>
      <c r="R463" s="13">
        <f>AVERAGE(Tabela1[[#This Row],[NOVEMBRO TOTAL]],Tabela1[[#This Row],[DEZEMBRO TOTAL]],Tabela1[[#This Row],[JANEIRO TOTAL]])</f>
        <v>150</v>
      </c>
      <c r="S463" s="14">
        <f>IFERROR(Tabela1[[#This Row],[MÉDIA]]/Tabela1[[#This Row],[META MARÇO FINAL]],"-")</f>
        <v>0.90909090909090906</v>
      </c>
      <c r="T463" s="15">
        <f>Tabela1[[#This Row],[MÉDIA]]+Tabela1[[#This Row],[MÉDIA]]*10%</f>
        <v>165</v>
      </c>
      <c r="U463" s="16">
        <f>VLOOKUP(Tabela1[[#This Row],[CD_ITEM]],'BD PESO UNITÁRIO'!A:F,6,0)</f>
        <v>25.18</v>
      </c>
      <c r="V463" s="15">
        <f>Tabela1[[#This Row],[META MARÇO FINAL]]*Tabela1[[#This Row],[PESO UNITÁRIO]]</f>
        <v>4154.7</v>
      </c>
    </row>
    <row r="464" spans="1:22" x14ac:dyDescent="0.3">
      <c r="A464" s="7" t="s">
        <v>31</v>
      </c>
      <c r="B464" s="8" t="s">
        <v>32</v>
      </c>
      <c r="C464" s="8" t="s">
        <v>22</v>
      </c>
      <c r="D464" s="9" t="s">
        <v>99</v>
      </c>
      <c r="E464" s="10" t="s">
        <v>100</v>
      </c>
      <c r="F464" s="11"/>
      <c r="G464" s="12" t="s">
        <v>222</v>
      </c>
      <c r="H464" s="12" t="str">
        <f>CONCATENATE(Tabela1[[#This Row],[ZONA]],Tabela1[[#This Row],[CD_ITEM]])</f>
        <v>G00046021539</v>
      </c>
      <c r="I464" s="13">
        <v>100</v>
      </c>
      <c r="J464" s="13">
        <v>0</v>
      </c>
      <c r="K464" s="13">
        <f>Tabela1[[#This Row],[Nov]]+Tabela1[[#This Row],[Nov Corte]]</f>
        <v>100</v>
      </c>
      <c r="L464" s="13">
        <f>IFERROR(VLOOKUP(H464,'Banco de dados ZDA'!A:I,9,0),0)</f>
        <v>0</v>
      </c>
      <c r="M464" s="13">
        <v>0</v>
      </c>
      <c r="N464" s="13">
        <v>200</v>
      </c>
      <c r="O464" s="13">
        <f>IFERROR(VLOOKUP(Tabela1[[#This Row],[Coluna2]],'Banco de dados ZDA'!A:J,10,0),0)</f>
        <v>0</v>
      </c>
      <c r="P464" s="13">
        <v>0</v>
      </c>
      <c r="Q464" s="13">
        <v>150</v>
      </c>
      <c r="R464" s="13">
        <f>AVERAGE(Tabela1[[#This Row],[NOVEMBRO TOTAL]],Tabela1[[#This Row],[DEZEMBRO TOTAL]],Tabela1[[#This Row],[JANEIRO TOTAL]])</f>
        <v>150</v>
      </c>
      <c r="S464" s="14">
        <f>IFERROR(Tabela1[[#This Row],[MÉDIA]]/Tabela1[[#This Row],[META MARÇO FINAL]],"-")</f>
        <v>0.90909090909090906</v>
      </c>
      <c r="T464" s="15">
        <f>Tabela1[[#This Row],[MÉDIA]]+Tabela1[[#This Row],[MÉDIA]]*10%</f>
        <v>165</v>
      </c>
      <c r="U464" s="16">
        <f>VLOOKUP(Tabela1[[#This Row],[CD_ITEM]],'BD PESO UNITÁRIO'!A:F,6,0)</f>
        <v>25.18</v>
      </c>
      <c r="V464" s="15">
        <f>Tabela1[[#This Row],[META MARÇO FINAL]]*Tabela1[[#This Row],[PESO UNITÁRIO]]</f>
        <v>4154.7</v>
      </c>
    </row>
    <row r="465" spans="1:22" x14ac:dyDescent="0.3">
      <c r="A465" s="7" t="s">
        <v>101</v>
      </c>
      <c r="B465" s="8" t="s">
        <v>32</v>
      </c>
      <c r="C465" s="8" t="s">
        <v>22</v>
      </c>
      <c r="D465" s="9" t="s">
        <v>102</v>
      </c>
      <c r="E465" s="10" t="s">
        <v>103</v>
      </c>
      <c r="F465" s="11"/>
      <c r="G465" s="12" t="s">
        <v>222</v>
      </c>
      <c r="H465" s="12" t="str">
        <f>CONCATENATE(Tabela1[[#This Row],[ZONA]],Tabela1[[#This Row],[CD_ITEM]])</f>
        <v>G00046021542</v>
      </c>
      <c r="I465" s="13">
        <v>100</v>
      </c>
      <c r="J465" s="13">
        <v>0</v>
      </c>
      <c r="K465" s="13">
        <f>Tabela1[[#This Row],[Nov]]+Tabela1[[#This Row],[Nov Corte]]</f>
        <v>100</v>
      </c>
      <c r="L465" s="13">
        <f>IFERROR(VLOOKUP(H465,'Banco de dados ZDA'!A:I,9,0),0)</f>
        <v>0</v>
      </c>
      <c r="M465" s="13">
        <v>0</v>
      </c>
      <c r="N465" s="13">
        <v>200</v>
      </c>
      <c r="O465" s="13">
        <f>IFERROR(VLOOKUP(Tabela1[[#This Row],[Coluna2]],'Banco de dados ZDA'!A:J,10,0),0)</f>
        <v>0</v>
      </c>
      <c r="P465" s="13">
        <v>0</v>
      </c>
      <c r="Q465" s="13">
        <v>150</v>
      </c>
      <c r="R465" s="13">
        <f>AVERAGE(Tabela1[[#This Row],[NOVEMBRO TOTAL]],Tabela1[[#This Row],[DEZEMBRO TOTAL]],Tabela1[[#This Row],[JANEIRO TOTAL]])</f>
        <v>150</v>
      </c>
      <c r="S465" s="14">
        <f>IFERROR(Tabela1[[#This Row],[MÉDIA]]/Tabela1[[#This Row],[META MARÇO FINAL]],"-")</f>
        <v>0.90909090909090906</v>
      </c>
      <c r="T465" s="15">
        <f>Tabela1[[#This Row],[MÉDIA]]+Tabela1[[#This Row],[MÉDIA]]*10%</f>
        <v>165</v>
      </c>
      <c r="U465" s="16">
        <f>VLOOKUP(Tabela1[[#This Row],[CD_ITEM]],'BD PESO UNITÁRIO'!A:F,6,0)</f>
        <v>10.555</v>
      </c>
      <c r="V465" s="15">
        <f>Tabela1[[#This Row],[META MARÇO FINAL]]*Tabela1[[#This Row],[PESO UNITÁRIO]]</f>
        <v>1741.575</v>
      </c>
    </row>
    <row r="466" spans="1:22" x14ac:dyDescent="0.3">
      <c r="A466" s="7" t="s">
        <v>95</v>
      </c>
      <c r="B466" s="8" t="s">
        <v>32</v>
      </c>
      <c r="C466" s="8" t="s">
        <v>96</v>
      </c>
      <c r="D466" s="9" t="s">
        <v>104</v>
      </c>
      <c r="E466" s="10" t="s">
        <v>105</v>
      </c>
      <c r="F466" s="11"/>
      <c r="G466" s="12" t="s">
        <v>222</v>
      </c>
      <c r="H466" s="12" t="str">
        <f>CONCATENATE(Tabela1[[#This Row],[ZONA]],Tabela1[[#This Row],[CD_ITEM]])</f>
        <v>G00046021560</v>
      </c>
      <c r="I466" s="13">
        <v>100</v>
      </c>
      <c r="J466" s="13">
        <v>0</v>
      </c>
      <c r="K466" s="13">
        <f>Tabela1[[#This Row],[Nov]]+Tabela1[[#This Row],[Nov Corte]]</f>
        <v>100</v>
      </c>
      <c r="L466" s="13">
        <f>IFERROR(VLOOKUP(H466,'Banco de dados ZDA'!A:I,9,0),0)</f>
        <v>0</v>
      </c>
      <c r="M466" s="13">
        <v>0</v>
      </c>
      <c r="N466" s="13">
        <v>200</v>
      </c>
      <c r="O466" s="13">
        <f>IFERROR(VLOOKUP(Tabela1[[#This Row],[Coluna2]],'Banco de dados ZDA'!A:J,10,0),0)</f>
        <v>0</v>
      </c>
      <c r="P466" s="13">
        <v>0</v>
      </c>
      <c r="Q466" s="13">
        <v>150</v>
      </c>
      <c r="R466" s="13">
        <f>AVERAGE(Tabela1[[#This Row],[NOVEMBRO TOTAL]],Tabela1[[#This Row],[DEZEMBRO TOTAL]],Tabela1[[#This Row],[JANEIRO TOTAL]])</f>
        <v>150</v>
      </c>
      <c r="S466" s="14">
        <f>IFERROR(Tabela1[[#This Row],[MÉDIA]]/Tabela1[[#This Row],[META MARÇO FINAL]],"-")</f>
        <v>0.90909090909090906</v>
      </c>
      <c r="T466" s="15">
        <f>Tabela1[[#This Row],[MÉDIA]]+Tabela1[[#This Row],[MÉDIA]]*10%</f>
        <v>165</v>
      </c>
      <c r="U466" s="16">
        <f>VLOOKUP(Tabela1[[#This Row],[CD_ITEM]],'BD PESO UNITÁRIO'!A:F,6,0)</f>
        <v>25.18</v>
      </c>
      <c r="V466" s="15">
        <f>Tabela1[[#This Row],[META MARÇO FINAL]]*Tabela1[[#This Row],[PESO UNITÁRIO]]</f>
        <v>4154.7</v>
      </c>
    </row>
    <row r="467" spans="1:22" x14ac:dyDescent="0.3">
      <c r="A467" s="7" t="s">
        <v>106</v>
      </c>
      <c r="B467" s="8" t="s">
        <v>32</v>
      </c>
      <c r="C467" s="8" t="s">
        <v>22</v>
      </c>
      <c r="D467" s="9" t="s">
        <v>107</v>
      </c>
      <c r="E467" s="10" t="s">
        <v>108</v>
      </c>
      <c r="F467" s="11"/>
      <c r="G467" s="12" t="s">
        <v>222</v>
      </c>
      <c r="H467" s="12" t="str">
        <f>CONCATENATE(Tabela1[[#This Row],[ZONA]],Tabela1[[#This Row],[CD_ITEM]])</f>
        <v>G00046021568</v>
      </c>
      <c r="I467" s="13">
        <v>100</v>
      </c>
      <c r="J467" s="13">
        <v>0</v>
      </c>
      <c r="K467" s="13">
        <f>Tabela1[[#This Row],[Nov]]+Tabela1[[#This Row],[Nov Corte]]</f>
        <v>100</v>
      </c>
      <c r="L467" s="13">
        <f>IFERROR(VLOOKUP(H467,'Banco de dados ZDA'!A:I,9,0),0)</f>
        <v>0</v>
      </c>
      <c r="M467" s="13">
        <v>0</v>
      </c>
      <c r="N467" s="13">
        <v>200</v>
      </c>
      <c r="O467" s="13">
        <f>IFERROR(VLOOKUP(Tabela1[[#This Row],[Coluna2]],'Banco de dados ZDA'!A:J,10,0),0)</f>
        <v>0</v>
      </c>
      <c r="P467" s="13">
        <v>0</v>
      </c>
      <c r="Q467" s="13">
        <v>150</v>
      </c>
      <c r="R467" s="13">
        <f>AVERAGE(Tabela1[[#This Row],[NOVEMBRO TOTAL]],Tabela1[[#This Row],[DEZEMBRO TOTAL]],Tabela1[[#This Row],[JANEIRO TOTAL]])</f>
        <v>150</v>
      </c>
      <c r="S467" s="14">
        <f>IFERROR(Tabela1[[#This Row],[MÉDIA]]/Tabela1[[#This Row],[META MARÇO FINAL]],"-")</f>
        <v>0.90909090909090906</v>
      </c>
      <c r="T467" s="15">
        <f>Tabela1[[#This Row],[MÉDIA]]+Tabela1[[#This Row],[MÉDIA]]*10%</f>
        <v>165</v>
      </c>
      <c r="U467" s="16">
        <f>VLOOKUP(Tabela1[[#This Row],[CD_ITEM]],'BD PESO UNITÁRIO'!A:F,6,0)</f>
        <v>12.66</v>
      </c>
      <c r="V467" s="15">
        <f>Tabela1[[#This Row],[META MARÇO FINAL]]*Tabela1[[#This Row],[PESO UNITÁRIO]]</f>
        <v>2088.9</v>
      </c>
    </row>
    <row r="468" spans="1:22" x14ac:dyDescent="0.3">
      <c r="A468" s="7" t="s">
        <v>106</v>
      </c>
      <c r="B468" s="8" t="s">
        <v>32</v>
      </c>
      <c r="C468" s="8" t="s">
        <v>22</v>
      </c>
      <c r="D468" s="9" t="s">
        <v>109</v>
      </c>
      <c r="E468" s="10" t="s">
        <v>110</v>
      </c>
      <c r="F468" s="11"/>
      <c r="G468" s="12" t="s">
        <v>222</v>
      </c>
      <c r="H468" s="12" t="str">
        <f>CONCATENATE(Tabela1[[#This Row],[ZONA]],Tabela1[[#This Row],[CD_ITEM]])</f>
        <v>G00046021569</v>
      </c>
      <c r="I468" s="13">
        <v>100</v>
      </c>
      <c r="J468" s="13">
        <v>0</v>
      </c>
      <c r="K468" s="13">
        <f>Tabela1[[#This Row],[Nov]]+Tabela1[[#This Row],[Nov Corte]]</f>
        <v>100</v>
      </c>
      <c r="L468" s="13">
        <f>IFERROR(VLOOKUP(H468,'Banco de dados ZDA'!A:I,9,0),0)</f>
        <v>0</v>
      </c>
      <c r="M468" s="13">
        <v>0</v>
      </c>
      <c r="N468" s="13">
        <v>200</v>
      </c>
      <c r="O468" s="13">
        <f>IFERROR(VLOOKUP(Tabela1[[#This Row],[Coluna2]],'Banco de dados ZDA'!A:J,10,0),0)</f>
        <v>0</v>
      </c>
      <c r="P468" s="13">
        <v>0</v>
      </c>
      <c r="Q468" s="13">
        <v>150</v>
      </c>
      <c r="R468" s="13">
        <f>AVERAGE(Tabela1[[#This Row],[NOVEMBRO TOTAL]],Tabela1[[#This Row],[DEZEMBRO TOTAL]],Tabela1[[#This Row],[JANEIRO TOTAL]])</f>
        <v>150</v>
      </c>
      <c r="S468" s="14">
        <f>IFERROR(Tabela1[[#This Row],[MÉDIA]]/Tabela1[[#This Row],[META MARÇO FINAL]],"-")</f>
        <v>0.90909090909090906</v>
      </c>
      <c r="T468" s="15">
        <f>Tabela1[[#This Row],[MÉDIA]]+Tabela1[[#This Row],[MÉDIA]]*10%</f>
        <v>165</v>
      </c>
      <c r="U468" s="16">
        <f>VLOOKUP(Tabela1[[#This Row],[CD_ITEM]],'BD PESO UNITÁRIO'!A:F,6,0)</f>
        <v>12.66</v>
      </c>
      <c r="V468" s="15">
        <f>Tabela1[[#This Row],[META MARÇO FINAL]]*Tabela1[[#This Row],[PESO UNITÁRIO]]</f>
        <v>2088.9</v>
      </c>
    </row>
    <row r="469" spans="1:22" x14ac:dyDescent="0.3">
      <c r="A469" s="7" t="s">
        <v>106</v>
      </c>
      <c r="B469" s="8" t="s">
        <v>32</v>
      </c>
      <c r="C469" s="8" t="s">
        <v>22</v>
      </c>
      <c r="D469" s="9" t="s">
        <v>111</v>
      </c>
      <c r="E469" s="10" t="s">
        <v>112</v>
      </c>
      <c r="F469" s="11"/>
      <c r="G469" s="12" t="s">
        <v>222</v>
      </c>
      <c r="H469" s="12" t="str">
        <f>CONCATENATE(Tabela1[[#This Row],[ZONA]],Tabela1[[#This Row],[CD_ITEM]])</f>
        <v>G00046021570</v>
      </c>
      <c r="I469" s="13">
        <v>100</v>
      </c>
      <c r="J469" s="13">
        <v>0</v>
      </c>
      <c r="K469" s="13">
        <f>Tabela1[[#This Row],[Nov]]+Tabela1[[#This Row],[Nov Corte]]</f>
        <v>100</v>
      </c>
      <c r="L469" s="13">
        <f>IFERROR(VLOOKUP(H469,'Banco de dados ZDA'!A:I,9,0),0)</f>
        <v>0</v>
      </c>
      <c r="M469" s="13">
        <v>0</v>
      </c>
      <c r="N469" s="13">
        <v>200</v>
      </c>
      <c r="O469" s="13">
        <f>IFERROR(VLOOKUP(Tabela1[[#This Row],[Coluna2]],'Banco de dados ZDA'!A:J,10,0),0)</f>
        <v>0</v>
      </c>
      <c r="P469" s="13">
        <v>0</v>
      </c>
      <c r="Q469" s="13">
        <v>150</v>
      </c>
      <c r="R469" s="13">
        <f>AVERAGE(Tabela1[[#This Row],[NOVEMBRO TOTAL]],Tabela1[[#This Row],[DEZEMBRO TOTAL]],Tabela1[[#This Row],[JANEIRO TOTAL]])</f>
        <v>150</v>
      </c>
      <c r="S469" s="14">
        <f>IFERROR(Tabela1[[#This Row],[MÉDIA]]/Tabela1[[#This Row],[META MARÇO FINAL]],"-")</f>
        <v>0.90909090909090906</v>
      </c>
      <c r="T469" s="15">
        <f>Tabela1[[#This Row],[MÉDIA]]+Tabela1[[#This Row],[MÉDIA]]*10%</f>
        <v>165</v>
      </c>
      <c r="U469" s="16">
        <f>VLOOKUP(Tabela1[[#This Row],[CD_ITEM]],'BD PESO UNITÁRIO'!A:F,6,0)</f>
        <v>12.66</v>
      </c>
      <c r="V469" s="15">
        <f>Tabela1[[#This Row],[META MARÇO FINAL]]*Tabela1[[#This Row],[PESO UNITÁRIO]]</f>
        <v>2088.9</v>
      </c>
    </row>
    <row r="470" spans="1:22" x14ac:dyDescent="0.3">
      <c r="A470" s="7" t="s">
        <v>106</v>
      </c>
      <c r="B470" s="8" t="s">
        <v>32</v>
      </c>
      <c r="C470" s="8" t="s">
        <v>22</v>
      </c>
      <c r="D470" s="9" t="s">
        <v>113</v>
      </c>
      <c r="E470" s="10" t="s">
        <v>114</v>
      </c>
      <c r="F470" s="11"/>
      <c r="G470" s="12" t="s">
        <v>222</v>
      </c>
      <c r="H470" s="12" t="str">
        <f>CONCATENATE(Tabela1[[#This Row],[ZONA]],Tabela1[[#This Row],[CD_ITEM]])</f>
        <v>G00046021571</v>
      </c>
      <c r="I470" s="13">
        <v>100</v>
      </c>
      <c r="J470" s="13">
        <v>0</v>
      </c>
      <c r="K470" s="13">
        <f>Tabela1[[#This Row],[Nov]]+Tabela1[[#This Row],[Nov Corte]]</f>
        <v>100</v>
      </c>
      <c r="L470" s="13">
        <f>IFERROR(VLOOKUP(H470,'Banco de dados ZDA'!A:I,9,0),0)</f>
        <v>0</v>
      </c>
      <c r="M470" s="13">
        <v>0</v>
      </c>
      <c r="N470" s="13">
        <v>200</v>
      </c>
      <c r="O470" s="13">
        <f>IFERROR(VLOOKUP(Tabela1[[#This Row],[Coluna2]],'Banco de dados ZDA'!A:J,10,0),0)</f>
        <v>0</v>
      </c>
      <c r="P470" s="13">
        <v>0</v>
      </c>
      <c r="Q470" s="13">
        <v>150</v>
      </c>
      <c r="R470" s="13">
        <f>AVERAGE(Tabela1[[#This Row],[NOVEMBRO TOTAL]],Tabela1[[#This Row],[DEZEMBRO TOTAL]],Tabela1[[#This Row],[JANEIRO TOTAL]])</f>
        <v>150</v>
      </c>
      <c r="S470" s="14">
        <f>IFERROR(Tabela1[[#This Row],[MÉDIA]]/Tabela1[[#This Row],[META MARÇO FINAL]],"-")</f>
        <v>0.90909090909090906</v>
      </c>
      <c r="T470" s="15">
        <f>Tabela1[[#This Row],[MÉDIA]]+Tabela1[[#This Row],[MÉDIA]]*10%</f>
        <v>165</v>
      </c>
      <c r="U470" s="16">
        <f>VLOOKUP(Tabela1[[#This Row],[CD_ITEM]],'BD PESO UNITÁRIO'!A:F,6,0)</f>
        <v>12.66</v>
      </c>
      <c r="V470" s="15">
        <f>Tabela1[[#This Row],[META MARÇO FINAL]]*Tabela1[[#This Row],[PESO UNITÁRIO]]</f>
        <v>2088.9</v>
      </c>
    </row>
    <row r="471" spans="1:22" x14ac:dyDescent="0.3">
      <c r="A471" s="7" t="s">
        <v>38</v>
      </c>
      <c r="B471" s="8" t="s">
        <v>21</v>
      </c>
      <c r="C471" s="8" t="s">
        <v>22</v>
      </c>
      <c r="D471" s="9" t="s">
        <v>115</v>
      </c>
      <c r="E471" s="10" t="s">
        <v>116</v>
      </c>
      <c r="F471" s="11"/>
      <c r="G471" s="12" t="s">
        <v>222</v>
      </c>
      <c r="H471" s="12" t="str">
        <f>CONCATENATE(Tabela1[[#This Row],[ZONA]],Tabela1[[#This Row],[CD_ITEM]])</f>
        <v>G00046021594</v>
      </c>
      <c r="I471" s="13">
        <v>100</v>
      </c>
      <c r="J471" s="13">
        <v>0</v>
      </c>
      <c r="K471" s="13">
        <f>Tabela1[[#This Row],[Nov]]+Tabela1[[#This Row],[Nov Corte]]</f>
        <v>100</v>
      </c>
      <c r="L471" s="13">
        <f>IFERROR(VLOOKUP(H471,'Banco de dados ZDA'!A:I,9,0),0)</f>
        <v>0</v>
      </c>
      <c r="M471" s="13">
        <v>0</v>
      </c>
      <c r="N471" s="13">
        <v>200</v>
      </c>
      <c r="O471" s="13">
        <f>IFERROR(VLOOKUP(Tabela1[[#This Row],[Coluna2]],'Banco de dados ZDA'!A:J,10,0),0)</f>
        <v>0</v>
      </c>
      <c r="P471" s="13">
        <v>0</v>
      </c>
      <c r="Q471" s="13">
        <v>150</v>
      </c>
      <c r="R471" s="13">
        <f>AVERAGE(Tabela1[[#This Row],[NOVEMBRO TOTAL]],Tabela1[[#This Row],[DEZEMBRO TOTAL]],Tabela1[[#This Row],[JANEIRO TOTAL]])</f>
        <v>150</v>
      </c>
      <c r="S471" s="14">
        <f>IFERROR(Tabela1[[#This Row],[MÉDIA]]/Tabela1[[#This Row],[META MARÇO FINAL]],"-")</f>
        <v>0.90909090909090906</v>
      </c>
      <c r="T471" s="15">
        <f>Tabela1[[#This Row],[MÉDIA]]+Tabela1[[#This Row],[MÉDIA]]*10%</f>
        <v>165</v>
      </c>
      <c r="U471" s="16">
        <f>VLOOKUP(Tabela1[[#This Row],[CD_ITEM]],'BD PESO UNITÁRIO'!A:F,6,0)</f>
        <v>4.5049999999999999</v>
      </c>
      <c r="V471" s="15">
        <f>Tabela1[[#This Row],[META MARÇO FINAL]]*Tabela1[[#This Row],[PESO UNITÁRIO]]</f>
        <v>743.32499999999993</v>
      </c>
    </row>
    <row r="472" spans="1:22" x14ac:dyDescent="0.3">
      <c r="A472" s="7" t="s">
        <v>38</v>
      </c>
      <c r="B472" s="8" t="s">
        <v>21</v>
      </c>
      <c r="C472" s="8" t="s">
        <v>22</v>
      </c>
      <c r="D472" s="9" t="s">
        <v>117</v>
      </c>
      <c r="E472" s="10" t="s">
        <v>118</v>
      </c>
      <c r="F472" s="11"/>
      <c r="G472" s="12" t="s">
        <v>222</v>
      </c>
      <c r="H472" s="12" t="str">
        <f>CONCATENATE(Tabela1[[#This Row],[ZONA]],Tabela1[[#This Row],[CD_ITEM]])</f>
        <v>G00046021605</v>
      </c>
      <c r="I472" s="13">
        <v>100</v>
      </c>
      <c r="J472" s="13">
        <v>0</v>
      </c>
      <c r="K472" s="13">
        <f>Tabela1[[#This Row],[Nov]]+Tabela1[[#This Row],[Nov Corte]]</f>
        <v>100</v>
      </c>
      <c r="L472" s="13">
        <f>IFERROR(VLOOKUP(H472,'Banco de dados ZDA'!A:I,9,0),0)</f>
        <v>0</v>
      </c>
      <c r="M472" s="13">
        <v>0</v>
      </c>
      <c r="N472" s="13">
        <v>200</v>
      </c>
      <c r="O472" s="13">
        <f>IFERROR(VLOOKUP(Tabela1[[#This Row],[Coluna2]],'Banco de dados ZDA'!A:J,10,0),0)</f>
        <v>0</v>
      </c>
      <c r="P472" s="13">
        <v>0</v>
      </c>
      <c r="Q472" s="13">
        <v>150</v>
      </c>
      <c r="R472" s="13">
        <f>AVERAGE(Tabela1[[#This Row],[NOVEMBRO TOTAL]],Tabela1[[#This Row],[DEZEMBRO TOTAL]],Tabela1[[#This Row],[JANEIRO TOTAL]])</f>
        <v>150</v>
      </c>
      <c r="S472" s="14">
        <f>IFERROR(Tabela1[[#This Row],[MÉDIA]]/Tabela1[[#This Row],[META MARÇO FINAL]],"-")</f>
        <v>0.90909090909090906</v>
      </c>
      <c r="T472" s="15">
        <f>Tabela1[[#This Row],[MÉDIA]]+Tabela1[[#This Row],[MÉDIA]]*10%</f>
        <v>165</v>
      </c>
      <c r="U472" s="16">
        <f>VLOOKUP(Tabela1[[#This Row],[CD_ITEM]],'BD PESO UNITÁRIO'!A:F,6,0)</f>
        <v>8.1820000000000004</v>
      </c>
      <c r="V472" s="15">
        <f>Tabela1[[#This Row],[META MARÇO FINAL]]*Tabela1[[#This Row],[PESO UNITÁRIO]]</f>
        <v>1350.03</v>
      </c>
    </row>
    <row r="473" spans="1:22" x14ac:dyDescent="0.3">
      <c r="A473" s="7" t="s">
        <v>119</v>
      </c>
      <c r="B473" s="8" t="s">
        <v>32</v>
      </c>
      <c r="C473" s="8" t="s">
        <v>22</v>
      </c>
      <c r="D473" s="9" t="s">
        <v>120</v>
      </c>
      <c r="E473" s="10" t="s">
        <v>121</v>
      </c>
      <c r="F473" s="11"/>
      <c r="G473" s="12" t="s">
        <v>222</v>
      </c>
      <c r="H473" s="12" t="str">
        <f>CONCATENATE(Tabela1[[#This Row],[ZONA]],Tabela1[[#This Row],[CD_ITEM]])</f>
        <v>G00046021608</v>
      </c>
      <c r="I473" s="13">
        <v>100</v>
      </c>
      <c r="J473" s="13">
        <v>0</v>
      </c>
      <c r="K473" s="13">
        <f>Tabela1[[#This Row],[Nov]]+Tabela1[[#This Row],[Nov Corte]]</f>
        <v>100</v>
      </c>
      <c r="L473" s="13">
        <f>IFERROR(VLOOKUP(H473,'Banco de dados ZDA'!A:I,9,0),0)</f>
        <v>0</v>
      </c>
      <c r="M473" s="13">
        <v>0</v>
      </c>
      <c r="N473" s="13">
        <v>200</v>
      </c>
      <c r="O473" s="13">
        <f>IFERROR(VLOOKUP(Tabela1[[#This Row],[Coluna2]],'Banco de dados ZDA'!A:J,10,0),0)</f>
        <v>0</v>
      </c>
      <c r="P473" s="13">
        <v>0</v>
      </c>
      <c r="Q473" s="13">
        <v>150</v>
      </c>
      <c r="R473" s="13">
        <f>AVERAGE(Tabela1[[#This Row],[NOVEMBRO TOTAL]],Tabela1[[#This Row],[DEZEMBRO TOTAL]],Tabela1[[#This Row],[JANEIRO TOTAL]])</f>
        <v>150</v>
      </c>
      <c r="S473" s="14">
        <f>IFERROR(Tabela1[[#This Row],[MÉDIA]]/Tabela1[[#This Row],[META MARÇO FINAL]],"-")</f>
        <v>0.90909090909090906</v>
      </c>
      <c r="T473" s="15">
        <f>Tabela1[[#This Row],[MÉDIA]]+Tabela1[[#This Row],[MÉDIA]]*10%</f>
        <v>165</v>
      </c>
      <c r="U473" s="16">
        <f>VLOOKUP(Tabela1[[#This Row],[CD_ITEM]],'BD PESO UNITÁRIO'!A:F,6,0)</f>
        <v>10.4</v>
      </c>
      <c r="V473" s="15">
        <f>Tabela1[[#This Row],[META MARÇO FINAL]]*Tabela1[[#This Row],[PESO UNITÁRIO]]</f>
        <v>1716</v>
      </c>
    </row>
    <row r="474" spans="1:22" x14ac:dyDescent="0.3">
      <c r="A474" s="7" t="s">
        <v>119</v>
      </c>
      <c r="B474" s="8" t="s">
        <v>32</v>
      </c>
      <c r="C474" s="8" t="s">
        <v>22</v>
      </c>
      <c r="D474" s="9" t="s">
        <v>122</v>
      </c>
      <c r="E474" s="10" t="s">
        <v>123</v>
      </c>
      <c r="F474" s="11"/>
      <c r="G474" s="12" t="s">
        <v>222</v>
      </c>
      <c r="H474" s="12" t="str">
        <f>CONCATENATE(Tabela1[[#This Row],[ZONA]],Tabela1[[#This Row],[CD_ITEM]])</f>
        <v>G00046021609</v>
      </c>
      <c r="I474" s="13">
        <v>100</v>
      </c>
      <c r="J474" s="13">
        <v>0</v>
      </c>
      <c r="K474" s="13">
        <f>Tabela1[[#This Row],[Nov]]+Tabela1[[#This Row],[Nov Corte]]</f>
        <v>100</v>
      </c>
      <c r="L474" s="13">
        <f>IFERROR(VLOOKUP(H474,'Banco de dados ZDA'!A:I,9,0),0)</f>
        <v>0</v>
      </c>
      <c r="M474" s="13">
        <v>0</v>
      </c>
      <c r="N474" s="13">
        <v>200</v>
      </c>
      <c r="O474" s="13">
        <f>IFERROR(VLOOKUP(Tabela1[[#This Row],[Coluna2]],'Banco de dados ZDA'!A:J,10,0),0)</f>
        <v>0</v>
      </c>
      <c r="P474" s="13">
        <v>0</v>
      </c>
      <c r="Q474" s="13">
        <v>150</v>
      </c>
      <c r="R474" s="13">
        <f>AVERAGE(Tabela1[[#This Row],[NOVEMBRO TOTAL]],Tabela1[[#This Row],[DEZEMBRO TOTAL]],Tabela1[[#This Row],[JANEIRO TOTAL]])</f>
        <v>150</v>
      </c>
      <c r="S474" s="14">
        <f>IFERROR(Tabela1[[#This Row],[MÉDIA]]/Tabela1[[#This Row],[META MARÇO FINAL]],"-")</f>
        <v>0.90909090909090906</v>
      </c>
      <c r="T474" s="15">
        <f>Tabela1[[#This Row],[MÉDIA]]+Tabela1[[#This Row],[MÉDIA]]*10%</f>
        <v>165</v>
      </c>
      <c r="U474" s="16">
        <f>VLOOKUP(Tabela1[[#This Row],[CD_ITEM]],'BD PESO UNITÁRIO'!A:F,6,0)</f>
        <v>10.4</v>
      </c>
      <c r="V474" s="15">
        <f>Tabela1[[#This Row],[META MARÇO FINAL]]*Tabela1[[#This Row],[PESO UNITÁRIO]]</f>
        <v>1716</v>
      </c>
    </row>
    <row r="475" spans="1:22" x14ac:dyDescent="0.3">
      <c r="A475" s="7" t="s">
        <v>119</v>
      </c>
      <c r="B475" s="8" t="s">
        <v>32</v>
      </c>
      <c r="C475" s="8" t="s">
        <v>22</v>
      </c>
      <c r="D475" s="9" t="s">
        <v>124</v>
      </c>
      <c r="E475" s="10" t="s">
        <v>125</v>
      </c>
      <c r="F475" s="11"/>
      <c r="G475" s="12" t="s">
        <v>222</v>
      </c>
      <c r="H475" s="12" t="str">
        <f>CONCATENATE(Tabela1[[#This Row],[ZONA]],Tabela1[[#This Row],[CD_ITEM]])</f>
        <v>G00046021610</v>
      </c>
      <c r="I475" s="13">
        <v>100</v>
      </c>
      <c r="J475" s="13">
        <v>0</v>
      </c>
      <c r="K475" s="13">
        <f>Tabela1[[#This Row],[Nov]]+Tabela1[[#This Row],[Nov Corte]]</f>
        <v>100</v>
      </c>
      <c r="L475" s="13">
        <f>IFERROR(VLOOKUP(H475,'Banco de dados ZDA'!A:I,9,0),0)</f>
        <v>0</v>
      </c>
      <c r="M475" s="13">
        <v>0</v>
      </c>
      <c r="N475" s="13">
        <v>200</v>
      </c>
      <c r="O475" s="13">
        <f>IFERROR(VLOOKUP(Tabela1[[#This Row],[Coluna2]],'Banco de dados ZDA'!A:J,10,0),0)</f>
        <v>0</v>
      </c>
      <c r="P475" s="13">
        <v>0</v>
      </c>
      <c r="Q475" s="13">
        <v>150</v>
      </c>
      <c r="R475" s="13">
        <f>AVERAGE(Tabela1[[#This Row],[NOVEMBRO TOTAL]],Tabela1[[#This Row],[DEZEMBRO TOTAL]],Tabela1[[#This Row],[JANEIRO TOTAL]])</f>
        <v>150</v>
      </c>
      <c r="S475" s="14">
        <f>IFERROR(Tabela1[[#This Row],[MÉDIA]]/Tabela1[[#This Row],[META MARÇO FINAL]],"-")</f>
        <v>0.90909090909090906</v>
      </c>
      <c r="T475" s="15">
        <f>Tabela1[[#This Row],[MÉDIA]]+Tabela1[[#This Row],[MÉDIA]]*10%</f>
        <v>165</v>
      </c>
      <c r="U475" s="16">
        <f>VLOOKUP(Tabela1[[#This Row],[CD_ITEM]],'BD PESO UNITÁRIO'!A:F,6,0)</f>
        <v>10.4</v>
      </c>
      <c r="V475" s="15">
        <f>Tabela1[[#This Row],[META MARÇO FINAL]]*Tabela1[[#This Row],[PESO UNITÁRIO]]</f>
        <v>1716</v>
      </c>
    </row>
    <row r="476" spans="1:22" x14ac:dyDescent="0.3">
      <c r="A476" s="7" t="s">
        <v>119</v>
      </c>
      <c r="B476" s="8" t="s">
        <v>32</v>
      </c>
      <c r="C476" s="8" t="s">
        <v>22</v>
      </c>
      <c r="D476" s="9" t="s">
        <v>126</v>
      </c>
      <c r="E476" s="10" t="s">
        <v>127</v>
      </c>
      <c r="F476" s="11"/>
      <c r="G476" s="12" t="s">
        <v>222</v>
      </c>
      <c r="H476" s="12" t="str">
        <f>CONCATENATE(Tabela1[[#This Row],[ZONA]],Tabela1[[#This Row],[CD_ITEM]])</f>
        <v>G00046021611</v>
      </c>
      <c r="I476" s="13">
        <v>100</v>
      </c>
      <c r="J476" s="13">
        <v>0</v>
      </c>
      <c r="K476" s="13">
        <f>Tabela1[[#This Row],[Nov]]+Tabela1[[#This Row],[Nov Corte]]</f>
        <v>100</v>
      </c>
      <c r="L476" s="13">
        <f>IFERROR(VLOOKUP(H476,'Banco de dados ZDA'!A:I,9,0),0)</f>
        <v>0</v>
      </c>
      <c r="M476" s="13">
        <v>0</v>
      </c>
      <c r="N476" s="13">
        <v>200</v>
      </c>
      <c r="O476" s="13">
        <f>IFERROR(VLOOKUP(Tabela1[[#This Row],[Coluna2]],'Banco de dados ZDA'!A:J,10,0),0)</f>
        <v>0</v>
      </c>
      <c r="P476" s="13">
        <v>0</v>
      </c>
      <c r="Q476" s="13">
        <v>150</v>
      </c>
      <c r="R476" s="13">
        <f>AVERAGE(Tabela1[[#This Row],[NOVEMBRO TOTAL]],Tabela1[[#This Row],[DEZEMBRO TOTAL]],Tabela1[[#This Row],[JANEIRO TOTAL]])</f>
        <v>150</v>
      </c>
      <c r="S476" s="14">
        <f>IFERROR(Tabela1[[#This Row],[MÉDIA]]/Tabela1[[#This Row],[META MARÇO FINAL]],"-")</f>
        <v>0.90909090909090906</v>
      </c>
      <c r="T476" s="15">
        <f>Tabela1[[#This Row],[MÉDIA]]+Tabela1[[#This Row],[MÉDIA]]*10%</f>
        <v>165</v>
      </c>
      <c r="U476" s="16">
        <f>VLOOKUP(Tabela1[[#This Row],[CD_ITEM]],'BD PESO UNITÁRIO'!A:F,6,0)</f>
        <v>10.4</v>
      </c>
      <c r="V476" s="15">
        <f>Tabela1[[#This Row],[META MARÇO FINAL]]*Tabela1[[#This Row],[PESO UNITÁRIO]]</f>
        <v>1716</v>
      </c>
    </row>
    <row r="477" spans="1:22" x14ac:dyDescent="0.3">
      <c r="A477" s="7" t="s">
        <v>119</v>
      </c>
      <c r="B477" s="8" t="s">
        <v>32</v>
      </c>
      <c r="C477" s="8" t="s">
        <v>22</v>
      </c>
      <c r="D477" s="9" t="s">
        <v>128</v>
      </c>
      <c r="E477" s="10" t="s">
        <v>129</v>
      </c>
      <c r="F477" s="11"/>
      <c r="G477" s="12" t="s">
        <v>222</v>
      </c>
      <c r="H477" s="12" t="str">
        <f>CONCATENATE(Tabela1[[#This Row],[ZONA]],Tabela1[[#This Row],[CD_ITEM]])</f>
        <v>G00046021612</v>
      </c>
      <c r="I477" s="13">
        <v>100</v>
      </c>
      <c r="J477" s="13">
        <v>0</v>
      </c>
      <c r="K477" s="13">
        <f>Tabela1[[#This Row],[Nov]]+Tabela1[[#This Row],[Nov Corte]]</f>
        <v>100</v>
      </c>
      <c r="L477" s="13">
        <f>IFERROR(VLOOKUP(H477,'Banco de dados ZDA'!A:I,9,0),0)</f>
        <v>0</v>
      </c>
      <c r="M477" s="13">
        <v>0</v>
      </c>
      <c r="N477" s="13">
        <v>200</v>
      </c>
      <c r="O477" s="13">
        <f>IFERROR(VLOOKUP(Tabela1[[#This Row],[Coluna2]],'Banco de dados ZDA'!A:J,10,0),0)</f>
        <v>0</v>
      </c>
      <c r="P477" s="13">
        <v>0</v>
      </c>
      <c r="Q477" s="13">
        <v>150</v>
      </c>
      <c r="R477" s="13">
        <f>AVERAGE(Tabela1[[#This Row],[NOVEMBRO TOTAL]],Tabela1[[#This Row],[DEZEMBRO TOTAL]],Tabela1[[#This Row],[JANEIRO TOTAL]])</f>
        <v>150</v>
      </c>
      <c r="S477" s="14">
        <f>IFERROR(Tabela1[[#This Row],[MÉDIA]]/Tabela1[[#This Row],[META MARÇO FINAL]],"-")</f>
        <v>0.90909090909090906</v>
      </c>
      <c r="T477" s="15">
        <f>Tabela1[[#This Row],[MÉDIA]]+Tabela1[[#This Row],[MÉDIA]]*10%</f>
        <v>165</v>
      </c>
      <c r="U477" s="16">
        <f>VLOOKUP(Tabela1[[#This Row],[CD_ITEM]],'BD PESO UNITÁRIO'!A:F,6,0)</f>
        <v>10.4</v>
      </c>
      <c r="V477" s="15">
        <f>Tabela1[[#This Row],[META MARÇO FINAL]]*Tabela1[[#This Row],[PESO UNITÁRIO]]</f>
        <v>1716</v>
      </c>
    </row>
    <row r="478" spans="1:22" x14ac:dyDescent="0.3">
      <c r="A478" s="7" t="s">
        <v>119</v>
      </c>
      <c r="B478" s="8" t="s">
        <v>32</v>
      </c>
      <c r="C478" s="8" t="s">
        <v>22</v>
      </c>
      <c r="D478" s="9" t="s">
        <v>130</v>
      </c>
      <c r="E478" s="10" t="s">
        <v>131</v>
      </c>
      <c r="F478" s="11"/>
      <c r="G478" s="12" t="s">
        <v>222</v>
      </c>
      <c r="H478" s="12" t="str">
        <f>CONCATENATE(Tabela1[[#This Row],[ZONA]],Tabela1[[#This Row],[CD_ITEM]])</f>
        <v>G00046021613</v>
      </c>
      <c r="I478" s="13">
        <v>100</v>
      </c>
      <c r="J478" s="13">
        <v>0</v>
      </c>
      <c r="K478" s="13">
        <f>Tabela1[[#This Row],[Nov]]+Tabela1[[#This Row],[Nov Corte]]</f>
        <v>100</v>
      </c>
      <c r="L478" s="13">
        <f>IFERROR(VLOOKUP(H478,'Banco de dados ZDA'!A:I,9,0),0)</f>
        <v>0</v>
      </c>
      <c r="M478" s="13">
        <v>0</v>
      </c>
      <c r="N478" s="13">
        <v>200</v>
      </c>
      <c r="O478" s="13">
        <f>IFERROR(VLOOKUP(Tabela1[[#This Row],[Coluna2]],'Banco de dados ZDA'!A:J,10,0),0)</f>
        <v>0</v>
      </c>
      <c r="P478" s="13">
        <v>0</v>
      </c>
      <c r="Q478" s="13">
        <v>150</v>
      </c>
      <c r="R478" s="13">
        <f>AVERAGE(Tabela1[[#This Row],[NOVEMBRO TOTAL]],Tabela1[[#This Row],[DEZEMBRO TOTAL]],Tabela1[[#This Row],[JANEIRO TOTAL]])</f>
        <v>150</v>
      </c>
      <c r="S478" s="14">
        <f>IFERROR(Tabela1[[#This Row],[MÉDIA]]/Tabela1[[#This Row],[META MARÇO FINAL]],"-")</f>
        <v>0.90909090909090906</v>
      </c>
      <c r="T478" s="15">
        <f>Tabela1[[#This Row],[MÉDIA]]+Tabela1[[#This Row],[MÉDIA]]*10%</f>
        <v>165</v>
      </c>
      <c r="U478" s="16">
        <f>VLOOKUP(Tabela1[[#This Row],[CD_ITEM]],'BD PESO UNITÁRIO'!A:F,6,0)</f>
        <v>10.4</v>
      </c>
      <c r="V478" s="15">
        <f>Tabela1[[#This Row],[META MARÇO FINAL]]*Tabela1[[#This Row],[PESO UNITÁRIO]]</f>
        <v>1716</v>
      </c>
    </row>
    <row r="479" spans="1:22" x14ac:dyDescent="0.3">
      <c r="A479" s="7" t="s">
        <v>119</v>
      </c>
      <c r="B479" s="8" t="s">
        <v>32</v>
      </c>
      <c r="C479" s="8" t="s">
        <v>22</v>
      </c>
      <c r="D479" s="9" t="s">
        <v>132</v>
      </c>
      <c r="E479" s="10" t="s">
        <v>133</v>
      </c>
      <c r="F479" s="11"/>
      <c r="G479" s="12" t="s">
        <v>222</v>
      </c>
      <c r="H479" s="12" t="str">
        <f>CONCATENATE(Tabela1[[#This Row],[ZONA]],Tabela1[[#This Row],[CD_ITEM]])</f>
        <v>G00046021614</v>
      </c>
      <c r="I479" s="13">
        <v>100</v>
      </c>
      <c r="J479" s="13">
        <v>0</v>
      </c>
      <c r="K479" s="13">
        <f>Tabela1[[#This Row],[Nov]]+Tabela1[[#This Row],[Nov Corte]]</f>
        <v>100</v>
      </c>
      <c r="L479" s="13">
        <f>IFERROR(VLOOKUP(H479,'Banco de dados ZDA'!A:I,9,0),0)</f>
        <v>0</v>
      </c>
      <c r="M479" s="13">
        <v>0</v>
      </c>
      <c r="N479" s="13">
        <v>200</v>
      </c>
      <c r="O479" s="13">
        <f>IFERROR(VLOOKUP(Tabela1[[#This Row],[Coluna2]],'Banco de dados ZDA'!A:J,10,0),0)</f>
        <v>0</v>
      </c>
      <c r="P479" s="13">
        <v>0</v>
      </c>
      <c r="Q479" s="13">
        <v>150</v>
      </c>
      <c r="R479" s="13">
        <f>AVERAGE(Tabela1[[#This Row],[NOVEMBRO TOTAL]],Tabela1[[#This Row],[DEZEMBRO TOTAL]],Tabela1[[#This Row],[JANEIRO TOTAL]])</f>
        <v>150</v>
      </c>
      <c r="S479" s="14">
        <f>IFERROR(Tabela1[[#This Row],[MÉDIA]]/Tabela1[[#This Row],[META MARÇO FINAL]],"-")</f>
        <v>0.90909090909090906</v>
      </c>
      <c r="T479" s="15">
        <f>Tabela1[[#This Row],[MÉDIA]]+Tabela1[[#This Row],[MÉDIA]]*10%</f>
        <v>165</v>
      </c>
      <c r="U479" s="16">
        <f>VLOOKUP(Tabela1[[#This Row],[CD_ITEM]],'BD PESO UNITÁRIO'!A:F,6,0)</f>
        <v>10.4</v>
      </c>
      <c r="V479" s="15">
        <f>Tabela1[[#This Row],[META MARÇO FINAL]]*Tabela1[[#This Row],[PESO UNITÁRIO]]</f>
        <v>1716</v>
      </c>
    </row>
    <row r="480" spans="1:22" x14ac:dyDescent="0.3">
      <c r="A480" s="7" t="s">
        <v>119</v>
      </c>
      <c r="B480" s="8" t="s">
        <v>32</v>
      </c>
      <c r="C480" s="8" t="s">
        <v>22</v>
      </c>
      <c r="D480" s="9" t="s">
        <v>134</v>
      </c>
      <c r="E480" s="10" t="s">
        <v>135</v>
      </c>
      <c r="F480" s="11"/>
      <c r="G480" s="12" t="s">
        <v>222</v>
      </c>
      <c r="H480" s="12" t="str">
        <f>CONCATENATE(Tabela1[[#This Row],[ZONA]],Tabela1[[#This Row],[CD_ITEM]])</f>
        <v>G00046021615</v>
      </c>
      <c r="I480" s="13">
        <v>100</v>
      </c>
      <c r="J480" s="13">
        <v>0</v>
      </c>
      <c r="K480" s="13">
        <f>Tabela1[[#This Row],[Nov]]+Tabela1[[#This Row],[Nov Corte]]</f>
        <v>100</v>
      </c>
      <c r="L480" s="13">
        <f>IFERROR(VLOOKUP(H480,'Banco de dados ZDA'!A:I,9,0),0)</f>
        <v>0</v>
      </c>
      <c r="M480" s="13">
        <v>0</v>
      </c>
      <c r="N480" s="13">
        <v>200</v>
      </c>
      <c r="O480" s="13">
        <f>IFERROR(VLOOKUP(Tabela1[[#This Row],[Coluna2]],'Banco de dados ZDA'!A:J,10,0),0)</f>
        <v>0</v>
      </c>
      <c r="P480" s="13">
        <v>0</v>
      </c>
      <c r="Q480" s="13">
        <v>150</v>
      </c>
      <c r="R480" s="13">
        <f>AVERAGE(Tabela1[[#This Row],[NOVEMBRO TOTAL]],Tabela1[[#This Row],[DEZEMBRO TOTAL]],Tabela1[[#This Row],[JANEIRO TOTAL]])</f>
        <v>150</v>
      </c>
      <c r="S480" s="14">
        <f>IFERROR(Tabela1[[#This Row],[MÉDIA]]/Tabela1[[#This Row],[META MARÇO FINAL]],"-")</f>
        <v>0.90909090909090906</v>
      </c>
      <c r="T480" s="15">
        <f>Tabela1[[#This Row],[MÉDIA]]+Tabela1[[#This Row],[MÉDIA]]*10%</f>
        <v>165</v>
      </c>
      <c r="U480" s="16">
        <f>VLOOKUP(Tabela1[[#This Row],[CD_ITEM]],'BD PESO UNITÁRIO'!A:F,6,0)</f>
        <v>10.4</v>
      </c>
      <c r="V480" s="15">
        <f>Tabela1[[#This Row],[META MARÇO FINAL]]*Tabela1[[#This Row],[PESO UNITÁRIO]]</f>
        <v>1716</v>
      </c>
    </row>
    <row r="481" spans="1:22" x14ac:dyDescent="0.3">
      <c r="A481" s="7" t="s">
        <v>106</v>
      </c>
      <c r="B481" s="8" t="s">
        <v>32</v>
      </c>
      <c r="C481" s="8" t="s">
        <v>22</v>
      </c>
      <c r="D481" s="9" t="s">
        <v>136</v>
      </c>
      <c r="E481" s="10" t="s">
        <v>137</v>
      </c>
      <c r="F481" s="11"/>
      <c r="G481" s="12" t="s">
        <v>222</v>
      </c>
      <c r="H481" s="12" t="str">
        <f>CONCATENATE(Tabela1[[#This Row],[ZONA]],Tabela1[[#This Row],[CD_ITEM]])</f>
        <v>G00046021616</v>
      </c>
      <c r="I481" s="13">
        <v>100</v>
      </c>
      <c r="J481" s="13">
        <v>0</v>
      </c>
      <c r="K481" s="13">
        <f>Tabela1[[#This Row],[Nov]]+Tabela1[[#This Row],[Nov Corte]]</f>
        <v>100</v>
      </c>
      <c r="L481" s="13">
        <f>IFERROR(VLOOKUP(H481,'Banco de dados ZDA'!A:I,9,0),0)</f>
        <v>0</v>
      </c>
      <c r="M481" s="13">
        <v>0</v>
      </c>
      <c r="N481" s="13">
        <v>200</v>
      </c>
      <c r="O481" s="13">
        <f>IFERROR(VLOOKUP(Tabela1[[#This Row],[Coluna2]],'Banco de dados ZDA'!A:J,10,0),0)</f>
        <v>0</v>
      </c>
      <c r="P481" s="13">
        <v>0</v>
      </c>
      <c r="Q481" s="13">
        <v>150</v>
      </c>
      <c r="R481" s="13">
        <f>AVERAGE(Tabela1[[#This Row],[NOVEMBRO TOTAL]],Tabela1[[#This Row],[DEZEMBRO TOTAL]],Tabela1[[#This Row],[JANEIRO TOTAL]])</f>
        <v>150</v>
      </c>
      <c r="S481" s="14">
        <f>IFERROR(Tabela1[[#This Row],[MÉDIA]]/Tabela1[[#This Row],[META MARÇO FINAL]],"-")</f>
        <v>0.90909090909090906</v>
      </c>
      <c r="T481" s="15">
        <f>Tabela1[[#This Row],[MÉDIA]]+Tabela1[[#This Row],[MÉDIA]]*10%</f>
        <v>165</v>
      </c>
      <c r="U481" s="16">
        <f>VLOOKUP(Tabela1[[#This Row],[CD_ITEM]],'BD PESO UNITÁRIO'!A:F,6,0)</f>
        <v>10.7</v>
      </c>
      <c r="V481" s="15">
        <f>Tabela1[[#This Row],[META MARÇO FINAL]]*Tabela1[[#This Row],[PESO UNITÁRIO]]</f>
        <v>1765.4999999999998</v>
      </c>
    </row>
    <row r="482" spans="1:22" x14ac:dyDescent="0.3">
      <c r="A482" s="7" t="s">
        <v>106</v>
      </c>
      <c r="B482" s="8" t="s">
        <v>32</v>
      </c>
      <c r="C482" s="8" t="s">
        <v>22</v>
      </c>
      <c r="D482" s="9" t="s">
        <v>138</v>
      </c>
      <c r="E482" s="10" t="s">
        <v>139</v>
      </c>
      <c r="F482" s="11"/>
      <c r="G482" s="12" t="s">
        <v>222</v>
      </c>
      <c r="H482" s="12" t="str">
        <f>CONCATENATE(Tabela1[[#This Row],[ZONA]],Tabela1[[#This Row],[CD_ITEM]])</f>
        <v>G00046021617</v>
      </c>
      <c r="I482" s="13">
        <v>100</v>
      </c>
      <c r="J482" s="13">
        <v>0</v>
      </c>
      <c r="K482" s="13">
        <f>Tabela1[[#This Row],[Nov]]+Tabela1[[#This Row],[Nov Corte]]</f>
        <v>100</v>
      </c>
      <c r="L482" s="13">
        <f>IFERROR(VLOOKUP(H482,'Banco de dados ZDA'!A:I,9,0),0)</f>
        <v>0</v>
      </c>
      <c r="M482" s="13">
        <v>0</v>
      </c>
      <c r="N482" s="13">
        <v>200</v>
      </c>
      <c r="O482" s="13">
        <f>IFERROR(VLOOKUP(Tabela1[[#This Row],[Coluna2]],'Banco de dados ZDA'!A:J,10,0),0)</f>
        <v>0</v>
      </c>
      <c r="P482" s="13">
        <v>0</v>
      </c>
      <c r="Q482" s="13">
        <v>150</v>
      </c>
      <c r="R482" s="13">
        <f>AVERAGE(Tabela1[[#This Row],[NOVEMBRO TOTAL]],Tabela1[[#This Row],[DEZEMBRO TOTAL]],Tabela1[[#This Row],[JANEIRO TOTAL]])</f>
        <v>150</v>
      </c>
      <c r="S482" s="14">
        <f>IFERROR(Tabela1[[#This Row],[MÉDIA]]/Tabela1[[#This Row],[META MARÇO FINAL]],"-")</f>
        <v>0.90909090909090906</v>
      </c>
      <c r="T482" s="15">
        <f>Tabela1[[#This Row],[MÉDIA]]+Tabela1[[#This Row],[MÉDIA]]*10%</f>
        <v>165</v>
      </c>
      <c r="U482" s="16">
        <f>VLOOKUP(Tabela1[[#This Row],[CD_ITEM]],'BD PESO UNITÁRIO'!A:F,6,0)</f>
        <v>10.7</v>
      </c>
      <c r="V482" s="15">
        <f>Tabela1[[#This Row],[META MARÇO FINAL]]*Tabela1[[#This Row],[PESO UNITÁRIO]]</f>
        <v>1765.4999999999998</v>
      </c>
    </row>
    <row r="483" spans="1:22" x14ac:dyDescent="0.3">
      <c r="A483" s="7" t="s">
        <v>106</v>
      </c>
      <c r="B483" s="8" t="s">
        <v>32</v>
      </c>
      <c r="C483" s="8" t="s">
        <v>22</v>
      </c>
      <c r="D483" s="9" t="s">
        <v>140</v>
      </c>
      <c r="E483" s="10" t="s">
        <v>141</v>
      </c>
      <c r="F483" s="11"/>
      <c r="G483" s="12" t="s">
        <v>222</v>
      </c>
      <c r="H483" s="12" t="str">
        <f>CONCATENATE(Tabela1[[#This Row],[ZONA]],Tabela1[[#This Row],[CD_ITEM]])</f>
        <v>G00046021618</v>
      </c>
      <c r="I483" s="13">
        <v>100</v>
      </c>
      <c r="J483" s="13">
        <v>0</v>
      </c>
      <c r="K483" s="13">
        <f>Tabela1[[#This Row],[Nov]]+Tabela1[[#This Row],[Nov Corte]]</f>
        <v>100</v>
      </c>
      <c r="L483" s="13">
        <f>IFERROR(VLOOKUP(H483,'Banco de dados ZDA'!A:I,9,0),0)</f>
        <v>0</v>
      </c>
      <c r="M483" s="13">
        <v>0</v>
      </c>
      <c r="N483" s="13">
        <v>200</v>
      </c>
      <c r="O483" s="13">
        <f>IFERROR(VLOOKUP(Tabela1[[#This Row],[Coluna2]],'Banco de dados ZDA'!A:J,10,0),0)</f>
        <v>0</v>
      </c>
      <c r="P483" s="13">
        <v>0</v>
      </c>
      <c r="Q483" s="13">
        <v>150</v>
      </c>
      <c r="R483" s="13">
        <f>AVERAGE(Tabela1[[#This Row],[NOVEMBRO TOTAL]],Tabela1[[#This Row],[DEZEMBRO TOTAL]],Tabela1[[#This Row],[JANEIRO TOTAL]])</f>
        <v>150</v>
      </c>
      <c r="S483" s="14">
        <f>IFERROR(Tabela1[[#This Row],[MÉDIA]]/Tabela1[[#This Row],[META MARÇO FINAL]],"-")</f>
        <v>0.90909090909090906</v>
      </c>
      <c r="T483" s="15">
        <f>Tabela1[[#This Row],[MÉDIA]]+Tabela1[[#This Row],[MÉDIA]]*10%</f>
        <v>165</v>
      </c>
      <c r="U483" s="16">
        <f>VLOOKUP(Tabela1[[#This Row],[CD_ITEM]],'BD PESO UNITÁRIO'!A:F,6,0)</f>
        <v>10.7</v>
      </c>
      <c r="V483" s="15">
        <f>Tabela1[[#This Row],[META MARÇO FINAL]]*Tabela1[[#This Row],[PESO UNITÁRIO]]</f>
        <v>1765.4999999999998</v>
      </c>
    </row>
    <row r="484" spans="1:22" x14ac:dyDescent="0.3">
      <c r="A484" s="7" t="s">
        <v>106</v>
      </c>
      <c r="B484" s="8" t="s">
        <v>32</v>
      </c>
      <c r="C484" s="8" t="s">
        <v>22</v>
      </c>
      <c r="D484" s="9" t="s">
        <v>142</v>
      </c>
      <c r="E484" s="10" t="s">
        <v>143</v>
      </c>
      <c r="F484" s="11"/>
      <c r="G484" s="12" t="s">
        <v>222</v>
      </c>
      <c r="H484" s="12" t="str">
        <f>CONCATENATE(Tabela1[[#This Row],[ZONA]],Tabela1[[#This Row],[CD_ITEM]])</f>
        <v>G00046021619</v>
      </c>
      <c r="I484" s="13">
        <v>100</v>
      </c>
      <c r="J484" s="13">
        <v>0</v>
      </c>
      <c r="K484" s="13">
        <f>Tabela1[[#This Row],[Nov]]+Tabela1[[#This Row],[Nov Corte]]</f>
        <v>100</v>
      </c>
      <c r="L484" s="13">
        <f>IFERROR(VLOOKUP(H484,'Banco de dados ZDA'!A:I,9,0),0)</f>
        <v>0</v>
      </c>
      <c r="M484" s="13">
        <v>0</v>
      </c>
      <c r="N484" s="13">
        <v>200</v>
      </c>
      <c r="O484" s="13">
        <f>IFERROR(VLOOKUP(Tabela1[[#This Row],[Coluna2]],'Banco de dados ZDA'!A:J,10,0),0)</f>
        <v>0</v>
      </c>
      <c r="P484" s="13">
        <v>0</v>
      </c>
      <c r="Q484" s="13">
        <v>150</v>
      </c>
      <c r="R484" s="13">
        <f>AVERAGE(Tabela1[[#This Row],[NOVEMBRO TOTAL]],Tabela1[[#This Row],[DEZEMBRO TOTAL]],Tabela1[[#This Row],[JANEIRO TOTAL]])</f>
        <v>150</v>
      </c>
      <c r="S484" s="14">
        <f>IFERROR(Tabela1[[#This Row],[MÉDIA]]/Tabela1[[#This Row],[META MARÇO FINAL]],"-")</f>
        <v>0.90909090909090906</v>
      </c>
      <c r="T484" s="15">
        <f>Tabela1[[#This Row],[MÉDIA]]+Tabela1[[#This Row],[MÉDIA]]*10%</f>
        <v>165</v>
      </c>
      <c r="U484" s="16">
        <f>VLOOKUP(Tabela1[[#This Row],[CD_ITEM]],'BD PESO UNITÁRIO'!A:F,6,0)</f>
        <v>10.7</v>
      </c>
      <c r="V484" s="15">
        <f>Tabela1[[#This Row],[META MARÇO FINAL]]*Tabela1[[#This Row],[PESO UNITÁRIO]]</f>
        <v>1765.4999999999998</v>
      </c>
    </row>
    <row r="485" spans="1:22" x14ac:dyDescent="0.3">
      <c r="A485" s="7" t="s">
        <v>101</v>
      </c>
      <c r="B485" s="8" t="s">
        <v>32</v>
      </c>
      <c r="C485" s="8" t="s">
        <v>22</v>
      </c>
      <c r="D485" s="9" t="s">
        <v>144</v>
      </c>
      <c r="E485" s="10" t="s">
        <v>145</v>
      </c>
      <c r="F485" s="11"/>
      <c r="G485" s="12" t="s">
        <v>222</v>
      </c>
      <c r="H485" s="12" t="str">
        <f>CONCATENATE(Tabela1[[#This Row],[ZONA]],Tabela1[[#This Row],[CD_ITEM]])</f>
        <v>G00046021620</v>
      </c>
      <c r="I485" s="13">
        <v>100</v>
      </c>
      <c r="J485" s="13">
        <v>0</v>
      </c>
      <c r="K485" s="13">
        <f>Tabela1[[#This Row],[Nov]]+Tabela1[[#This Row],[Nov Corte]]</f>
        <v>100</v>
      </c>
      <c r="L485" s="13">
        <f>IFERROR(VLOOKUP(H485,'Banco de dados ZDA'!A:I,9,0),0)</f>
        <v>0</v>
      </c>
      <c r="M485" s="13">
        <v>0</v>
      </c>
      <c r="N485" s="13">
        <v>200</v>
      </c>
      <c r="O485" s="13">
        <f>IFERROR(VLOOKUP(Tabela1[[#This Row],[Coluna2]],'Banco de dados ZDA'!A:J,10,0),0)</f>
        <v>0</v>
      </c>
      <c r="P485" s="13">
        <v>0</v>
      </c>
      <c r="Q485" s="13">
        <v>150</v>
      </c>
      <c r="R485" s="13">
        <f>AVERAGE(Tabela1[[#This Row],[NOVEMBRO TOTAL]],Tabela1[[#This Row],[DEZEMBRO TOTAL]],Tabela1[[#This Row],[JANEIRO TOTAL]])</f>
        <v>150</v>
      </c>
      <c r="S485" s="14">
        <f>IFERROR(Tabela1[[#This Row],[MÉDIA]]/Tabela1[[#This Row],[META MARÇO FINAL]],"-")</f>
        <v>0.90909090909090906</v>
      </c>
      <c r="T485" s="15">
        <f>Tabela1[[#This Row],[MÉDIA]]+Tabela1[[#This Row],[MÉDIA]]*10%</f>
        <v>165</v>
      </c>
      <c r="U485" s="16">
        <f>VLOOKUP(Tabela1[[#This Row],[CD_ITEM]],'BD PESO UNITÁRIO'!A:F,6,0)</f>
        <v>10.7</v>
      </c>
      <c r="V485" s="15">
        <f>Tabela1[[#This Row],[META MARÇO FINAL]]*Tabela1[[#This Row],[PESO UNITÁRIO]]</f>
        <v>1765.4999999999998</v>
      </c>
    </row>
    <row r="486" spans="1:22" x14ac:dyDescent="0.3">
      <c r="A486" s="7" t="s">
        <v>53</v>
      </c>
      <c r="B486" s="8" t="s">
        <v>21</v>
      </c>
      <c r="C486" s="8" t="s">
        <v>22</v>
      </c>
      <c r="D486" s="9" t="s">
        <v>146</v>
      </c>
      <c r="E486" s="10" t="s">
        <v>147</v>
      </c>
      <c r="F486" s="11"/>
      <c r="G486" s="12" t="s">
        <v>222</v>
      </c>
      <c r="H486" s="12" t="str">
        <f>CONCATENATE(Tabela1[[#This Row],[ZONA]],Tabela1[[#This Row],[CD_ITEM]])</f>
        <v>G00046021630</v>
      </c>
      <c r="I486" s="13">
        <v>100</v>
      </c>
      <c r="J486" s="13">
        <v>0</v>
      </c>
      <c r="K486" s="13">
        <f>Tabela1[[#This Row],[Nov]]+Tabela1[[#This Row],[Nov Corte]]</f>
        <v>100</v>
      </c>
      <c r="L486" s="13">
        <f>IFERROR(VLOOKUP(H486,'Banco de dados ZDA'!A:I,9,0),0)</f>
        <v>0</v>
      </c>
      <c r="M486" s="13">
        <v>0</v>
      </c>
      <c r="N486" s="13">
        <v>200</v>
      </c>
      <c r="O486" s="13">
        <f>IFERROR(VLOOKUP(Tabela1[[#This Row],[Coluna2]],'Banco de dados ZDA'!A:J,10,0),0)</f>
        <v>0</v>
      </c>
      <c r="P486" s="13">
        <v>0</v>
      </c>
      <c r="Q486" s="13">
        <v>150</v>
      </c>
      <c r="R486" s="13">
        <f>AVERAGE(Tabela1[[#This Row],[NOVEMBRO TOTAL]],Tabela1[[#This Row],[DEZEMBRO TOTAL]],Tabela1[[#This Row],[JANEIRO TOTAL]])</f>
        <v>150</v>
      </c>
      <c r="S486" s="14">
        <f>IFERROR(Tabela1[[#This Row],[MÉDIA]]/Tabela1[[#This Row],[META MARÇO FINAL]],"-")</f>
        <v>0.90909090909090906</v>
      </c>
      <c r="T486" s="15">
        <f>Tabela1[[#This Row],[MÉDIA]]+Tabela1[[#This Row],[MÉDIA]]*10%</f>
        <v>165</v>
      </c>
      <c r="U486" s="16">
        <f>VLOOKUP(Tabela1[[#This Row],[CD_ITEM]],'BD PESO UNITÁRIO'!A:F,6,0)</f>
        <v>6.1020000000000003</v>
      </c>
      <c r="V486" s="15">
        <f>Tabela1[[#This Row],[META MARÇO FINAL]]*Tabela1[[#This Row],[PESO UNITÁRIO]]</f>
        <v>1006.83</v>
      </c>
    </row>
    <row r="487" spans="1:22" x14ac:dyDescent="0.3">
      <c r="A487" s="7" t="s">
        <v>53</v>
      </c>
      <c r="B487" s="8" t="s">
        <v>21</v>
      </c>
      <c r="C487" s="8" t="s">
        <v>22</v>
      </c>
      <c r="D487" s="9" t="s">
        <v>148</v>
      </c>
      <c r="E487" s="10" t="s">
        <v>149</v>
      </c>
      <c r="F487" s="11"/>
      <c r="G487" s="12" t="s">
        <v>222</v>
      </c>
      <c r="H487" s="12" t="str">
        <f>CONCATENATE(Tabela1[[#This Row],[ZONA]],Tabela1[[#This Row],[CD_ITEM]])</f>
        <v>G00046021631</v>
      </c>
      <c r="I487" s="13">
        <v>100</v>
      </c>
      <c r="J487" s="13">
        <v>0</v>
      </c>
      <c r="K487" s="13">
        <f>Tabela1[[#This Row],[Nov]]+Tabela1[[#This Row],[Nov Corte]]</f>
        <v>100</v>
      </c>
      <c r="L487" s="13">
        <f>IFERROR(VLOOKUP(H487,'Banco de dados ZDA'!A:I,9,0),0)</f>
        <v>0</v>
      </c>
      <c r="M487" s="13">
        <v>0</v>
      </c>
      <c r="N487" s="13">
        <v>200</v>
      </c>
      <c r="O487" s="13">
        <f>IFERROR(VLOOKUP(Tabela1[[#This Row],[Coluna2]],'Banco de dados ZDA'!A:J,10,0),0)</f>
        <v>0</v>
      </c>
      <c r="P487" s="13">
        <v>0</v>
      </c>
      <c r="Q487" s="13">
        <v>150</v>
      </c>
      <c r="R487" s="13">
        <f>AVERAGE(Tabela1[[#This Row],[NOVEMBRO TOTAL]],Tabela1[[#This Row],[DEZEMBRO TOTAL]],Tabela1[[#This Row],[JANEIRO TOTAL]])</f>
        <v>150</v>
      </c>
      <c r="S487" s="14">
        <f>IFERROR(Tabela1[[#This Row],[MÉDIA]]/Tabela1[[#This Row],[META MARÇO FINAL]],"-")</f>
        <v>0.90909090909090906</v>
      </c>
      <c r="T487" s="15">
        <f>Tabela1[[#This Row],[MÉDIA]]+Tabela1[[#This Row],[MÉDIA]]*10%</f>
        <v>165</v>
      </c>
      <c r="U487" s="16">
        <f>VLOOKUP(Tabela1[[#This Row],[CD_ITEM]],'BD PESO UNITÁRIO'!A:F,6,0)</f>
        <v>5.1420000000000003</v>
      </c>
      <c r="V487" s="15">
        <f>Tabela1[[#This Row],[META MARÇO FINAL]]*Tabela1[[#This Row],[PESO UNITÁRIO]]</f>
        <v>848.43000000000006</v>
      </c>
    </row>
    <row r="488" spans="1:22" x14ac:dyDescent="0.3">
      <c r="A488" s="7" t="s">
        <v>53</v>
      </c>
      <c r="B488" s="8" t="s">
        <v>21</v>
      </c>
      <c r="C488" s="8" t="s">
        <v>22</v>
      </c>
      <c r="D488" s="9" t="s">
        <v>150</v>
      </c>
      <c r="E488" s="10" t="s">
        <v>151</v>
      </c>
      <c r="F488" s="11"/>
      <c r="G488" s="12" t="s">
        <v>222</v>
      </c>
      <c r="H488" s="12" t="str">
        <f>CONCATENATE(Tabela1[[#This Row],[ZONA]],Tabela1[[#This Row],[CD_ITEM]])</f>
        <v>G00046021632</v>
      </c>
      <c r="I488" s="13">
        <v>100</v>
      </c>
      <c r="J488" s="13">
        <v>0</v>
      </c>
      <c r="K488" s="13">
        <f>Tabela1[[#This Row],[Nov]]+Tabela1[[#This Row],[Nov Corte]]</f>
        <v>100</v>
      </c>
      <c r="L488" s="13">
        <f>IFERROR(VLOOKUP(H488,'Banco de dados ZDA'!A:I,9,0),0)</f>
        <v>0</v>
      </c>
      <c r="M488" s="13">
        <v>0</v>
      </c>
      <c r="N488" s="13">
        <v>200</v>
      </c>
      <c r="O488" s="13">
        <f>IFERROR(VLOOKUP(Tabela1[[#This Row],[Coluna2]],'Banco de dados ZDA'!A:J,10,0),0)</f>
        <v>0</v>
      </c>
      <c r="P488" s="13">
        <v>0</v>
      </c>
      <c r="Q488" s="13">
        <v>150</v>
      </c>
      <c r="R488" s="13">
        <f>AVERAGE(Tabela1[[#This Row],[NOVEMBRO TOTAL]],Tabela1[[#This Row],[DEZEMBRO TOTAL]],Tabela1[[#This Row],[JANEIRO TOTAL]])</f>
        <v>150</v>
      </c>
      <c r="S488" s="14">
        <f>IFERROR(Tabela1[[#This Row],[MÉDIA]]/Tabela1[[#This Row],[META MARÇO FINAL]],"-")</f>
        <v>0.90909090909090906</v>
      </c>
      <c r="T488" s="15">
        <f>Tabela1[[#This Row],[MÉDIA]]+Tabela1[[#This Row],[MÉDIA]]*10%</f>
        <v>165</v>
      </c>
      <c r="U488" s="16">
        <f>VLOOKUP(Tabela1[[#This Row],[CD_ITEM]],'BD PESO UNITÁRIO'!A:F,6,0)</f>
        <v>6.1020000000000003</v>
      </c>
      <c r="V488" s="15">
        <f>Tabela1[[#This Row],[META MARÇO FINAL]]*Tabela1[[#This Row],[PESO UNITÁRIO]]</f>
        <v>1006.83</v>
      </c>
    </row>
    <row r="489" spans="1:22" x14ac:dyDescent="0.3">
      <c r="A489" s="7" t="s">
        <v>53</v>
      </c>
      <c r="B489" s="8" t="s">
        <v>21</v>
      </c>
      <c r="C489" s="8" t="s">
        <v>22</v>
      </c>
      <c r="D489" s="9" t="s">
        <v>152</v>
      </c>
      <c r="E489" s="10" t="s">
        <v>153</v>
      </c>
      <c r="F489" s="11"/>
      <c r="G489" s="12" t="s">
        <v>222</v>
      </c>
      <c r="H489" s="12" t="str">
        <f>CONCATENATE(Tabela1[[#This Row],[ZONA]],Tabela1[[#This Row],[CD_ITEM]])</f>
        <v>G00046021633</v>
      </c>
      <c r="I489" s="13">
        <v>100</v>
      </c>
      <c r="J489" s="13">
        <v>0</v>
      </c>
      <c r="K489" s="13">
        <f>Tabela1[[#This Row],[Nov]]+Tabela1[[#This Row],[Nov Corte]]</f>
        <v>100</v>
      </c>
      <c r="L489" s="13">
        <f>IFERROR(VLOOKUP(H489,'Banco de dados ZDA'!A:I,9,0),0)</f>
        <v>0</v>
      </c>
      <c r="M489" s="13">
        <v>0</v>
      </c>
      <c r="N489" s="13">
        <v>200</v>
      </c>
      <c r="O489" s="13">
        <f>IFERROR(VLOOKUP(Tabela1[[#This Row],[Coluna2]],'Banco de dados ZDA'!A:J,10,0),0)</f>
        <v>0</v>
      </c>
      <c r="P489" s="13">
        <v>0</v>
      </c>
      <c r="Q489" s="13">
        <v>150</v>
      </c>
      <c r="R489" s="13">
        <f>AVERAGE(Tabela1[[#This Row],[NOVEMBRO TOTAL]],Tabela1[[#This Row],[DEZEMBRO TOTAL]],Tabela1[[#This Row],[JANEIRO TOTAL]])</f>
        <v>150</v>
      </c>
      <c r="S489" s="14">
        <f>IFERROR(Tabela1[[#This Row],[MÉDIA]]/Tabela1[[#This Row],[META MARÇO FINAL]],"-")</f>
        <v>0.90909090909090906</v>
      </c>
      <c r="T489" s="15">
        <f>Tabela1[[#This Row],[MÉDIA]]+Tabela1[[#This Row],[MÉDIA]]*10%</f>
        <v>165</v>
      </c>
      <c r="U489" s="16">
        <f>VLOOKUP(Tabela1[[#This Row],[CD_ITEM]],'BD PESO UNITÁRIO'!A:F,6,0)</f>
        <v>6.1020000000000003</v>
      </c>
      <c r="V489" s="15">
        <f>Tabela1[[#This Row],[META MARÇO FINAL]]*Tabela1[[#This Row],[PESO UNITÁRIO]]</f>
        <v>1006.83</v>
      </c>
    </row>
    <row r="490" spans="1:22" x14ac:dyDescent="0.3">
      <c r="A490" s="7" t="s">
        <v>53</v>
      </c>
      <c r="B490" s="8" t="s">
        <v>21</v>
      </c>
      <c r="C490" s="8" t="s">
        <v>22</v>
      </c>
      <c r="D490" s="9" t="s">
        <v>154</v>
      </c>
      <c r="E490" s="10" t="s">
        <v>155</v>
      </c>
      <c r="F490" s="11"/>
      <c r="G490" s="12" t="s">
        <v>222</v>
      </c>
      <c r="H490" s="12" t="str">
        <f>CONCATENATE(Tabela1[[#This Row],[ZONA]],Tabela1[[#This Row],[CD_ITEM]])</f>
        <v>G00046021634</v>
      </c>
      <c r="I490" s="13">
        <v>100</v>
      </c>
      <c r="J490" s="13">
        <v>0</v>
      </c>
      <c r="K490" s="13">
        <f>Tabela1[[#This Row],[Nov]]+Tabela1[[#This Row],[Nov Corte]]</f>
        <v>100</v>
      </c>
      <c r="L490" s="13">
        <f>IFERROR(VLOOKUP(H490,'Banco de dados ZDA'!A:I,9,0),0)</f>
        <v>0</v>
      </c>
      <c r="M490" s="13">
        <v>0</v>
      </c>
      <c r="N490" s="13">
        <v>200</v>
      </c>
      <c r="O490" s="13">
        <f>IFERROR(VLOOKUP(Tabela1[[#This Row],[Coluna2]],'Banco de dados ZDA'!A:J,10,0),0)</f>
        <v>0</v>
      </c>
      <c r="P490" s="13">
        <v>0</v>
      </c>
      <c r="Q490" s="13">
        <v>150</v>
      </c>
      <c r="R490" s="13">
        <f>AVERAGE(Tabela1[[#This Row],[NOVEMBRO TOTAL]],Tabela1[[#This Row],[DEZEMBRO TOTAL]],Tabela1[[#This Row],[JANEIRO TOTAL]])</f>
        <v>150</v>
      </c>
      <c r="S490" s="14">
        <f>IFERROR(Tabela1[[#This Row],[MÉDIA]]/Tabela1[[#This Row],[META MARÇO FINAL]],"-")</f>
        <v>0.90909090909090906</v>
      </c>
      <c r="T490" s="15">
        <f>Tabela1[[#This Row],[MÉDIA]]+Tabela1[[#This Row],[MÉDIA]]*10%</f>
        <v>165</v>
      </c>
      <c r="U490" s="16">
        <f>VLOOKUP(Tabela1[[#This Row],[CD_ITEM]],'BD PESO UNITÁRIO'!A:F,6,0)</f>
        <v>6.1020000000000003</v>
      </c>
      <c r="V490" s="15">
        <f>Tabela1[[#This Row],[META MARÇO FINAL]]*Tabela1[[#This Row],[PESO UNITÁRIO]]</f>
        <v>1006.83</v>
      </c>
    </row>
    <row r="491" spans="1:22" x14ac:dyDescent="0.3">
      <c r="A491" s="7" t="s">
        <v>53</v>
      </c>
      <c r="B491" s="8" t="s">
        <v>21</v>
      </c>
      <c r="C491" s="8" t="s">
        <v>22</v>
      </c>
      <c r="D491" s="9" t="s">
        <v>156</v>
      </c>
      <c r="E491" s="10" t="s">
        <v>157</v>
      </c>
      <c r="F491" s="11"/>
      <c r="G491" s="12" t="s">
        <v>222</v>
      </c>
      <c r="H491" s="12" t="str">
        <f>CONCATENATE(Tabela1[[#This Row],[ZONA]],Tabela1[[#This Row],[CD_ITEM]])</f>
        <v>G00046021635</v>
      </c>
      <c r="I491" s="13">
        <v>100</v>
      </c>
      <c r="J491" s="13">
        <v>0</v>
      </c>
      <c r="K491" s="13">
        <f>Tabela1[[#This Row],[Nov]]+Tabela1[[#This Row],[Nov Corte]]</f>
        <v>100</v>
      </c>
      <c r="L491" s="13">
        <f>IFERROR(VLOOKUP(H491,'Banco de dados ZDA'!A:I,9,0),0)</f>
        <v>0</v>
      </c>
      <c r="M491" s="13">
        <v>0</v>
      </c>
      <c r="N491" s="13">
        <v>200</v>
      </c>
      <c r="O491" s="13">
        <f>IFERROR(VLOOKUP(Tabela1[[#This Row],[Coluna2]],'Banco de dados ZDA'!A:J,10,0),0)</f>
        <v>0</v>
      </c>
      <c r="P491" s="13">
        <v>0</v>
      </c>
      <c r="Q491" s="13">
        <v>150</v>
      </c>
      <c r="R491" s="13">
        <f>AVERAGE(Tabela1[[#This Row],[NOVEMBRO TOTAL]],Tabela1[[#This Row],[DEZEMBRO TOTAL]],Tabela1[[#This Row],[JANEIRO TOTAL]])</f>
        <v>150</v>
      </c>
      <c r="S491" s="14">
        <f>IFERROR(Tabela1[[#This Row],[MÉDIA]]/Tabela1[[#This Row],[META MARÇO FINAL]],"-")</f>
        <v>0.90909090909090906</v>
      </c>
      <c r="T491" s="15">
        <f>Tabela1[[#This Row],[MÉDIA]]+Tabela1[[#This Row],[MÉDIA]]*10%</f>
        <v>165</v>
      </c>
      <c r="U491" s="16">
        <f>VLOOKUP(Tabela1[[#This Row],[CD_ITEM]],'BD PESO UNITÁRIO'!A:F,6,0)</f>
        <v>5.1420000000000003</v>
      </c>
      <c r="V491" s="15">
        <f>Tabela1[[#This Row],[META MARÇO FINAL]]*Tabela1[[#This Row],[PESO UNITÁRIO]]</f>
        <v>848.43000000000006</v>
      </c>
    </row>
    <row r="492" spans="1:22" x14ac:dyDescent="0.3">
      <c r="A492" s="7" t="s">
        <v>158</v>
      </c>
      <c r="B492" s="8" t="s">
        <v>21</v>
      </c>
      <c r="C492" s="8" t="s">
        <v>96</v>
      </c>
      <c r="D492" s="9" t="s">
        <v>159</v>
      </c>
      <c r="E492" s="10" t="s">
        <v>160</v>
      </c>
      <c r="F492" s="11"/>
      <c r="G492" s="12" t="s">
        <v>222</v>
      </c>
      <c r="H492" s="12" t="str">
        <f>CONCATENATE(Tabela1[[#This Row],[ZONA]],Tabela1[[#This Row],[CD_ITEM]])</f>
        <v>G00046021647</v>
      </c>
      <c r="I492" s="13">
        <v>100</v>
      </c>
      <c r="J492" s="13">
        <v>0</v>
      </c>
      <c r="K492" s="13">
        <f>Tabela1[[#This Row],[Nov]]+Tabela1[[#This Row],[Nov Corte]]</f>
        <v>100</v>
      </c>
      <c r="L492" s="13">
        <f>IFERROR(VLOOKUP(H492,'Banco de dados ZDA'!A:I,9,0),0)</f>
        <v>0</v>
      </c>
      <c r="M492" s="13">
        <v>0</v>
      </c>
      <c r="N492" s="13">
        <v>200</v>
      </c>
      <c r="O492" s="13">
        <f>IFERROR(VLOOKUP(Tabela1[[#This Row],[Coluna2]],'Banco de dados ZDA'!A:J,10,0),0)</f>
        <v>0</v>
      </c>
      <c r="P492" s="13">
        <v>0</v>
      </c>
      <c r="Q492" s="13">
        <v>150</v>
      </c>
      <c r="R492" s="13">
        <f>AVERAGE(Tabela1[[#This Row],[NOVEMBRO TOTAL]],Tabela1[[#This Row],[DEZEMBRO TOTAL]],Tabela1[[#This Row],[JANEIRO TOTAL]])</f>
        <v>150</v>
      </c>
      <c r="S492" s="14">
        <f>IFERROR(Tabela1[[#This Row],[MÉDIA]]/Tabela1[[#This Row],[META MARÇO FINAL]],"-")</f>
        <v>0.90909090909090906</v>
      </c>
      <c r="T492" s="15">
        <f>Tabela1[[#This Row],[MÉDIA]]+Tabela1[[#This Row],[MÉDIA]]*10%</f>
        <v>165</v>
      </c>
      <c r="U492" s="16">
        <f>VLOOKUP(Tabela1[[#This Row],[CD_ITEM]],'BD PESO UNITÁRIO'!A:F,6,0)</f>
        <v>2.5099999999999998</v>
      </c>
      <c r="V492" s="15">
        <f>Tabela1[[#This Row],[META MARÇO FINAL]]*Tabela1[[#This Row],[PESO UNITÁRIO]]</f>
        <v>414.15</v>
      </c>
    </row>
    <row r="493" spans="1:22" x14ac:dyDescent="0.3">
      <c r="A493" s="7" t="s">
        <v>158</v>
      </c>
      <c r="B493" s="8" t="s">
        <v>21</v>
      </c>
      <c r="C493" s="8" t="s">
        <v>96</v>
      </c>
      <c r="D493" s="9" t="s">
        <v>161</v>
      </c>
      <c r="E493" s="10" t="s">
        <v>162</v>
      </c>
      <c r="F493" s="11"/>
      <c r="G493" s="12" t="s">
        <v>222</v>
      </c>
      <c r="H493" s="12" t="str">
        <f>CONCATENATE(Tabela1[[#This Row],[ZONA]],Tabela1[[#This Row],[CD_ITEM]])</f>
        <v>G00046021648</v>
      </c>
      <c r="I493" s="13">
        <v>100</v>
      </c>
      <c r="J493" s="13">
        <v>0</v>
      </c>
      <c r="K493" s="13">
        <f>Tabela1[[#This Row],[Nov]]+Tabela1[[#This Row],[Nov Corte]]</f>
        <v>100</v>
      </c>
      <c r="L493" s="13">
        <f>IFERROR(VLOOKUP(H493,'Banco de dados ZDA'!A:I,9,0),0)</f>
        <v>0</v>
      </c>
      <c r="M493" s="13">
        <v>0</v>
      </c>
      <c r="N493" s="13">
        <v>200</v>
      </c>
      <c r="O493" s="13">
        <f>IFERROR(VLOOKUP(Tabela1[[#This Row],[Coluna2]],'Banco de dados ZDA'!A:J,10,0),0)</f>
        <v>0</v>
      </c>
      <c r="P493" s="13">
        <v>0</v>
      </c>
      <c r="Q493" s="13">
        <v>150</v>
      </c>
      <c r="R493" s="13">
        <f>AVERAGE(Tabela1[[#This Row],[NOVEMBRO TOTAL]],Tabela1[[#This Row],[DEZEMBRO TOTAL]],Tabela1[[#This Row],[JANEIRO TOTAL]])</f>
        <v>150</v>
      </c>
      <c r="S493" s="14">
        <f>IFERROR(Tabela1[[#This Row],[MÉDIA]]/Tabela1[[#This Row],[META MARÇO FINAL]],"-")</f>
        <v>0.90909090909090906</v>
      </c>
      <c r="T493" s="15">
        <f>Tabela1[[#This Row],[MÉDIA]]+Tabela1[[#This Row],[MÉDIA]]*10%</f>
        <v>165</v>
      </c>
      <c r="U493" s="16">
        <f>VLOOKUP(Tabela1[[#This Row],[CD_ITEM]],'BD PESO UNITÁRIO'!A:F,6,0)</f>
        <v>2.5099999999999998</v>
      </c>
      <c r="V493" s="15">
        <f>Tabela1[[#This Row],[META MARÇO FINAL]]*Tabela1[[#This Row],[PESO UNITÁRIO]]</f>
        <v>414.15</v>
      </c>
    </row>
    <row r="494" spans="1:22" x14ac:dyDescent="0.3">
      <c r="A494" s="7" t="s">
        <v>66</v>
      </c>
      <c r="B494" s="8" t="s">
        <v>21</v>
      </c>
      <c r="C494" s="8" t="s">
        <v>22</v>
      </c>
      <c r="D494" s="9" t="s">
        <v>163</v>
      </c>
      <c r="E494" s="10" t="s">
        <v>164</v>
      </c>
      <c r="F494" s="11"/>
      <c r="G494" s="12" t="s">
        <v>222</v>
      </c>
      <c r="H494" s="12" t="str">
        <f>CONCATENATE(Tabela1[[#This Row],[ZONA]],Tabela1[[#This Row],[CD_ITEM]])</f>
        <v>G00046021655</v>
      </c>
      <c r="I494" s="13">
        <v>100</v>
      </c>
      <c r="J494" s="13">
        <v>0</v>
      </c>
      <c r="K494" s="13">
        <f>Tabela1[[#This Row],[Nov]]+Tabela1[[#This Row],[Nov Corte]]</f>
        <v>100</v>
      </c>
      <c r="L494" s="13">
        <f>IFERROR(VLOOKUP(H494,'Banco de dados ZDA'!A:I,9,0),0)</f>
        <v>0</v>
      </c>
      <c r="M494" s="13">
        <v>0</v>
      </c>
      <c r="N494" s="13">
        <v>200</v>
      </c>
      <c r="O494" s="13">
        <f>IFERROR(VLOOKUP(Tabela1[[#This Row],[Coluna2]],'Banco de dados ZDA'!A:J,10,0),0)</f>
        <v>0</v>
      </c>
      <c r="P494" s="13">
        <v>0</v>
      </c>
      <c r="Q494" s="13">
        <v>150</v>
      </c>
      <c r="R494" s="13">
        <f>AVERAGE(Tabela1[[#This Row],[NOVEMBRO TOTAL]],Tabela1[[#This Row],[DEZEMBRO TOTAL]],Tabela1[[#This Row],[JANEIRO TOTAL]])</f>
        <v>150</v>
      </c>
      <c r="S494" s="14">
        <f>IFERROR(Tabela1[[#This Row],[MÉDIA]]/Tabela1[[#This Row],[META MARÇO FINAL]],"-")</f>
        <v>0.90909090909090906</v>
      </c>
      <c r="T494" s="15">
        <f>Tabela1[[#This Row],[MÉDIA]]+Tabela1[[#This Row],[MÉDIA]]*10%</f>
        <v>165</v>
      </c>
      <c r="U494" s="16">
        <f>VLOOKUP(Tabela1[[#This Row],[CD_ITEM]],'BD PESO UNITÁRIO'!A:F,6,0)</f>
        <v>2.9590000000000001</v>
      </c>
      <c r="V494" s="15">
        <f>Tabela1[[#This Row],[META MARÇO FINAL]]*Tabela1[[#This Row],[PESO UNITÁRIO]]</f>
        <v>488.23500000000001</v>
      </c>
    </row>
    <row r="495" spans="1:22" x14ac:dyDescent="0.3">
      <c r="A495" s="7" t="s">
        <v>38</v>
      </c>
      <c r="B495" s="8" t="s">
        <v>21</v>
      </c>
      <c r="C495" s="8" t="s">
        <v>22</v>
      </c>
      <c r="D495" s="9" t="s">
        <v>165</v>
      </c>
      <c r="E495" s="10" t="s">
        <v>166</v>
      </c>
      <c r="F495" s="11"/>
      <c r="G495" s="12" t="s">
        <v>222</v>
      </c>
      <c r="H495" s="12" t="str">
        <f>CONCATENATE(Tabela1[[#This Row],[ZONA]],Tabela1[[#This Row],[CD_ITEM]])</f>
        <v>G00046021660</v>
      </c>
      <c r="I495" s="13">
        <v>100</v>
      </c>
      <c r="J495" s="13">
        <v>0</v>
      </c>
      <c r="K495" s="13">
        <f>Tabela1[[#This Row],[Nov]]+Tabela1[[#This Row],[Nov Corte]]</f>
        <v>100</v>
      </c>
      <c r="L495" s="13">
        <f>IFERROR(VLOOKUP(H495,'Banco de dados ZDA'!A:I,9,0),0)</f>
        <v>0</v>
      </c>
      <c r="M495" s="13">
        <v>0</v>
      </c>
      <c r="N495" s="13">
        <v>200</v>
      </c>
      <c r="O495" s="13">
        <f>IFERROR(VLOOKUP(Tabela1[[#This Row],[Coluna2]],'Banco de dados ZDA'!A:J,10,0),0)</f>
        <v>0</v>
      </c>
      <c r="P495" s="13">
        <v>0</v>
      </c>
      <c r="Q495" s="13">
        <v>150</v>
      </c>
      <c r="R495" s="13">
        <f>AVERAGE(Tabela1[[#This Row],[NOVEMBRO TOTAL]],Tabela1[[#This Row],[DEZEMBRO TOTAL]],Tabela1[[#This Row],[JANEIRO TOTAL]])</f>
        <v>150</v>
      </c>
      <c r="S495" s="14">
        <f>IFERROR(Tabela1[[#This Row],[MÉDIA]]/Tabela1[[#This Row],[META MARÇO FINAL]],"-")</f>
        <v>0.90909090909090906</v>
      </c>
      <c r="T495" s="15">
        <f>Tabela1[[#This Row],[MÉDIA]]+Tabela1[[#This Row],[MÉDIA]]*10%</f>
        <v>165</v>
      </c>
      <c r="U495" s="16">
        <f>VLOOKUP(Tabela1[[#This Row],[CD_ITEM]],'BD PESO UNITÁRIO'!A:F,6,0)</f>
        <v>8.4250000000000007</v>
      </c>
      <c r="V495" s="15">
        <f>Tabela1[[#This Row],[META MARÇO FINAL]]*Tabela1[[#This Row],[PESO UNITÁRIO]]</f>
        <v>1390.1250000000002</v>
      </c>
    </row>
    <row r="496" spans="1:22" x14ac:dyDescent="0.3">
      <c r="A496" s="7" t="s">
        <v>26</v>
      </c>
      <c r="B496" s="8" t="s">
        <v>21</v>
      </c>
      <c r="C496" s="8" t="s">
        <v>167</v>
      </c>
      <c r="D496" s="9" t="s">
        <v>168</v>
      </c>
      <c r="E496" s="10" t="s">
        <v>169</v>
      </c>
      <c r="F496" s="11"/>
      <c r="G496" s="12" t="s">
        <v>222</v>
      </c>
      <c r="H496" s="12" t="str">
        <f>CONCATENATE(Tabela1[[#This Row],[ZONA]],Tabela1[[#This Row],[CD_ITEM]])</f>
        <v>G00046021678</v>
      </c>
      <c r="I496" s="13">
        <v>100</v>
      </c>
      <c r="J496" s="13">
        <v>0</v>
      </c>
      <c r="K496" s="13">
        <f>Tabela1[[#This Row],[Nov]]+Tabela1[[#This Row],[Nov Corte]]</f>
        <v>100</v>
      </c>
      <c r="L496" s="13">
        <f>IFERROR(VLOOKUP(H496,'Banco de dados ZDA'!A:I,9,0),0)</f>
        <v>0</v>
      </c>
      <c r="M496" s="13">
        <v>0</v>
      </c>
      <c r="N496" s="13">
        <v>200</v>
      </c>
      <c r="O496" s="13">
        <f>IFERROR(VLOOKUP(Tabela1[[#This Row],[Coluna2]],'Banco de dados ZDA'!A:J,10,0),0)</f>
        <v>0</v>
      </c>
      <c r="P496" s="13">
        <v>0</v>
      </c>
      <c r="Q496" s="13">
        <v>150</v>
      </c>
      <c r="R496" s="13">
        <f>AVERAGE(Tabela1[[#This Row],[NOVEMBRO TOTAL]],Tabela1[[#This Row],[DEZEMBRO TOTAL]],Tabela1[[#This Row],[JANEIRO TOTAL]])</f>
        <v>150</v>
      </c>
      <c r="S496" s="14">
        <f>IFERROR(Tabela1[[#This Row],[MÉDIA]]/Tabela1[[#This Row],[META MARÇO FINAL]],"-")</f>
        <v>0.90909090909090906</v>
      </c>
      <c r="T496" s="15">
        <f>Tabela1[[#This Row],[MÉDIA]]+Tabela1[[#This Row],[MÉDIA]]*10%</f>
        <v>165</v>
      </c>
      <c r="U496" s="16">
        <f>VLOOKUP(Tabela1[[#This Row],[CD_ITEM]],'BD PESO UNITÁRIO'!A:F,6,0)</f>
        <v>4.734</v>
      </c>
      <c r="V496" s="15">
        <f>Tabela1[[#This Row],[META MARÇO FINAL]]*Tabela1[[#This Row],[PESO UNITÁRIO]]</f>
        <v>781.11</v>
      </c>
    </row>
    <row r="497" spans="1:22" x14ac:dyDescent="0.3">
      <c r="A497" s="7" t="s">
        <v>170</v>
      </c>
      <c r="B497" s="8" t="s">
        <v>21</v>
      </c>
      <c r="C497" s="8" t="s">
        <v>22</v>
      </c>
      <c r="D497" s="9" t="s">
        <v>171</v>
      </c>
      <c r="E497" s="10" t="s">
        <v>172</v>
      </c>
      <c r="F497" s="11"/>
      <c r="G497" s="12" t="s">
        <v>222</v>
      </c>
      <c r="H497" s="12" t="str">
        <f>CONCATENATE(Tabela1[[#This Row],[ZONA]],Tabela1[[#This Row],[CD_ITEM]])</f>
        <v>G00046070025</v>
      </c>
      <c r="I497" s="13">
        <v>100</v>
      </c>
      <c r="J497" s="13">
        <v>0</v>
      </c>
      <c r="K497" s="13">
        <f>Tabela1[[#This Row],[Nov]]+Tabela1[[#This Row],[Nov Corte]]</f>
        <v>100</v>
      </c>
      <c r="L497" s="13">
        <f>IFERROR(VLOOKUP(H497,'Banco de dados ZDA'!A:I,9,0),0)</f>
        <v>11</v>
      </c>
      <c r="M497" s="13">
        <v>0</v>
      </c>
      <c r="N497" s="13">
        <v>200</v>
      </c>
      <c r="O497" s="13">
        <f>IFERROR(VLOOKUP(Tabela1[[#This Row],[Coluna2]],'Banco de dados ZDA'!A:J,10,0),0)</f>
        <v>0</v>
      </c>
      <c r="P497" s="13">
        <v>0</v>
      </c>
      <c r="Q497" s="13">
        <v>150</v>
      </c>
      <c r="R497" s="13">
        <f>AVERAGE(Tabela1[[#This Row],[NOVEMBRO TOTAL]],Tabela1[[#This Row],[DEZEMBRO TOTAL]],Tabela1[[#This Row],[JANEIRO TOTAL]])</f>
        <v>150</v>
      </c>
      <c r="S497" s="14">
        <f>IFERROR(Tabela1[[#This Row],[MÉDIA]]/Tabela1[[#This Row],[META MARÇO FINAL]],"-")</f>
        <v>0.90909090909090906</v>
      </c>
      <c r="T497" s="15">
        <f>Tabela1[[#This Row],[MÉDIA]]+Tabela1[[#This Row],[MÉDIA]]*10%</f>
        <v>165</v>
      </c>
      <c r="U497" s="16">
        <f>VLOOKUP(Tabela1[[#This Row],[CD_ITEM]],'BD PESO UNITÁRIO'!A:F,6,0)</f>
        <v>2.5099999999999998</v>
      </c>
      <c r="V497" s="15">
        <f>Tabela1[[#This Row],[META MARÇO FINAL]]*Tabela1[[#This Row],[PESO UNITÁRIO]]</f>
        <v>414.15</v>
      </c>
    </row>
    <row r="498" spans="1:22" x14ac:dyDescent="0.3">
      <c r="A498" s="7" t="s">
        <v>170</v>
      </c>
      <c r="B498" s="8" t="s">
        <v>21</v>
      </c>
      <c r="C498" s="8" t="s">
        <v>22</v>
      </c>
      <c r="D498" s="9" t="s">
        <v>173</v>
      </c>
      <c r="E498" s="10" t="s">
        <v>174</v>
      </c>
      <c r="F498" s="11"/>
      <c r="G498" s="12" t="s">
        <v>222</v>
      </c>
      <c r="H498" s="12" t="str">
        <f>CONCATENATE(Tabela1[[#This Row],[ZONA]],Tabela1[[#This Row],[CD_ITEM]])</f>
        <v>G00046070028</v>
      </c>
      <c r="I498" s="13">
        <v>100</v>
      </c>
      <c r="J498" s="13">
        <v>0</v>
      </c>
      <c r="K498" s="13">
        <f>Tabela1[[#This Row],[Nov]]+Tabela1[[#This Row],[Nov Corte]]</f>
        <v>100</v>
      </c>
      <c r="L498" s="13">
        <f>IFERROR(VLOOKUP(H498,'Banco de dados ZDA'!A:I,9,0),0)</f>
        <v>11</v>
      </c>
      <c r="M498" s="13">
        <v>0</v>
      </c>
      <c r="N498" s="13">
        <v>200</v>
      </c>
      <c r="O498" s="13">
        <f>IFERROR(VLOOKUP(Tabela1[[#This Row],[Coluna2]],'Banco de dados ZDA'!A:J,10,0),0)</f>
        <v>0</v>
      </c>
      <c r="P498" s="13">
        <v>0</v>
      </c>
      <c r="Q498" s="13">
        <v>150</v>
      </c>
      <c r="R498" s="13">
        <f>AVERAGE(Tabela1[[#This Row],[NOVEMBRO TOTAL]],Tabela1[[#This Row],[DEZEMBRO TOTAL]],Tabela1[[#This Row],[JANEIRO TOTAL]])</f>
        <v>150</v>
      </c>
      <c r="S498" s="14">
        <f>IFERROR(Tabela1[[#This Row],[MÉDIA]]/Tabela1[[#This Row],[META MARÇO FINAL]],"-")</f>
        <v>0.90909090909090906</v>
      </c>
      <c r="T498" s="15">
        <f>Tabela1[[#This Row],[MÉDIA]]+Tabela1[[#This Row],[MÉDIA]]*10%</f>
        <v>165</v>
      </c>
      <c r="U498" s="16">
        <f>VLOOKUP(Tabela1[[#This Row],[CD_ITEM]],'BD PESO UNITÁRIO'!A:F,6,0)</f>
        <v>2.5099999999999998</v>
      </c>
      <c r="V498" s="15">
        <f>Tabela1[[#This Row],[META MARÇO FINAL]]*Tabela1[[#This Row],[PESO UNITÁRIO]]</f>
        <v>414.15</v>
      </c>
    </row>
    <row r="499" spans="1:22" x14ac:dyDescent="0.3">
      <c r="A499" s="7" t="s">
        <v>175</v>
      </c>
      <c r="B499" s="8" t="s">
        <v>176</v>
      </c>
      <c r="C499" s="8" t="s">
        <v>22</v>
      </c>
      <c r="D499" s="9" t="s">
        <v>177</v>
      </c>
      <c r="E499" s="10" t="s">
        <v>178</v>
      </c>
      <c r="F499" s="11"/>
      <c r="G499" s="12" t="s">
        <v>222</v>
      </c>
      <c r="H499" s="12" t="str">
        <f>CONCATENATE(Tabela1[[#This Row],[ZONA]],Tabela1[[#This Row],[CD_ITEM]])</f>
        <v>G00046D00006</v>
      </c>
      <c r="I499" s="13">
        <v>100</v>
      </c>
      <c r="J499" s="13">
        <v>0</v>
      </c>
      <c r="K499" s="13">
        <f>Tabela1[[#This Row],[Nov]]+Tabela1[[#This Row],[Nov Corte]]</f>
        <v>100</v>
      </c>
      <c r="L499" s="13">
        <f>IFERROR(VLOOKUP(H499,'Banco de dados ZDA'!A:I,9,0),0)</f>
        <v>0</v>
      </c>
      <c r="M499" s="13">
        <v>0</v>
      </c>
      <c r="N499" s="13">
        <v>200</v>
      </c>
      <c r="O499" s="13">
        <f>IFERROR(VLOOKUP(Tabela1[[#This Row],[Coluna2]],'Banco de dados ZDA'!A:J,10,0),0)</f>
        <v>0</v>
      </c>
      <c r="P499" s="13">
        <v>0</v>
      </c>
      <c r="Q499" s="13">
        <v>150</v>
      </c>
      <c r="R499" s="13">
        <f>AVERAGE(Tabela1[[#This Row],[NOVEMBRO TOTAL]],Tabela1[[#This Row],[DEZEMBRO TOTAL]],Tabela1[[#This Row],[JANEIRO TOTAL]])</f>
        <v>150</v>
      </c>
      <c r="S499" s="14">
        <f>IFERROR(Tabela1[[#This Row],[MÉDIA]]/Tabela1[[#This Row],[META MARÇO FINAL]],"-")</f>
        <v>0.90909090909090906</v>
      </c>
      <c r="T499" s="15">
        <f>Tabela1[[#This Row],[MÉDIA]]+Tabela1[[#This Row],[MÉDIA]]*10%</f>
        <v>165</v>
      </c>
      <c r="U499" s="16">
        <f>VLOOKUP(Tabela1[[#This Row],[CD_ITEM]],'BD PESO UNITÁRIO'!A:F,6,0)</f>
        <v>1.756</v>
      </c>
      <c r="V499" s="15">
        <f>Tabela1[[#This Row],[META MARÇO FINAL]]*Tabela1[[#This Row],[PESO UNITÁRIO]]</f>
        <v>289.74</v>
      </c>
    </row>
    <row r="500" spans="1:22" x14ac:dyDescent="0.3">
      <c r="A500" s="7" t="s">
        <v>175</v>
      </c>
      <c r="B500" s="8" t="s">
        <v>176</v>
      </c>
      <c r="C500" s="8" t="s">
        <v>22</v>
      </c>
      <c r="D500" s="9" t="s">
        <v>179</v>
      </c>
      <c r="E500" s="10" t="s">
        <v>180</v>
      </c>
      <c r="F500" s="11"/>
      <c r="G500" s="12" t="s">
        <v>222</v>
      </c>
      <c r="H500" s="12" t="str">
        <f>CONCATENATE(Tabela1[[#This Row],[ZONA]],Tabela1[[#This Row],[CD_ITEM]])</f>
        <v>G00046D00009</v>
      </c>
      <c r="I500" s="13">
        <v>100</v>
      </c>
      <c r="J500" s="13">
        <v>0</v>
      </c>
      <c r="K500" s="13">
        <f>Tabela1[[#This Row],[Nov]]+Tabela1[[#This Row],[Nov Corte]]</f>
        <v>100</v>
      </c>
      <c r="L500" s="13">
        <f>IFERROR(VLOOKUP(H500,'Banco de dados ZDA'!A:I,9,0),0)</f>
        <v>0</v>
      </c>
      <c r="M500" s="13">
        <v>0</v>
      </c>
      <c r="N500" s="13">
        <v>200</v>
      </c>
      <c r="O500" s="13">
        <f>IFERROR(VLOOKUP(Tabela1[[#This Row],[Coluna2]],'Banco de dados ZDA'!A:J,10,0),0)</f>
        <v>0</v>
      </c>
      <c r="P500" s="13">
        <v>0</v>
      </c>
      <c r="Q500" s="13">
        <v>150</v>
      </c>
      <c r="R500" s="13">
        <f>AVERAGE(Tabela1[[#This Row],[NOVEMBRO TOTAL]],Tabela1[[#This Row],[DEZEMBRO TOTAL]],Tabela1[[#This Row],[JANEIRO TOTAL]])</f>
        <v>150</v>
      </c>
      <c r="S500" s="14">
        <f>IFERROR(Tabela1[[#This Row],[MÉDIA]]/Tabela1[[#This Row],[META MARÇO FINAL]],"-")</f>
        <v>0.90909090909090906</v>
      </c>
      <c r="T500" s="15">
        <f>Tabela1[[#This Row],[MÉDIA]]+Tabela1[[#This Row],[MÉDIA]]*10%</f>
        <v>165</v>
      </c>
      <c r="U500" s="16">
        <f>VLOOKUP(Tabela1[[#This Row],[CD_ITEM]],'BD PESO UNITÁRIO'!A:F,6,0)</f>
        <v>1.756</v>
      </c>
      <c r="V500" s="15">
        <f>Tabela1[[#This Row],[META MARÇO FINAL]]*Tabela1[[#This Row],[PESO UNITÁRIO]]</f>
        <v>289.74</v>
      </c>
    </row>
    <row r="501" spans="1:22" x14ac:dyDescent="0.3">
      <c r="A501" s="7" t="s">
        <v>175</v>
      </c>
      <c r="B501" s="8" t="s">
        <v>176</v>
      </c>
      <c r="C501" s="8" t="s">
        <v>22</v>
      </c>
      <c r="D501" s="9" t="s">
        <v>181</v>
      </c>
      <c r="E501" s="10" t="s">
        <v>182</v>
      </c>
      <c r="F501" s="11"/>
      <c r="G501" s="12" t="s">
        <v>222</v>
      </c>
      <c r="H501" s="12" t="str">
        <f>CONCATENATE(Tabela1[[#This Row],[ZONA]],Tabela1[[#This Row],[CD_ITEM]])</f>
        <v>G00046D00010</v>
      </c>
      <c r="I501" s="13">
        <v>100</v>
      </c>
      <c r="J501" s="13">
        <v>0</v>
      </c>
      <c r="K501" s="13">
        <f>Tabela1[[#This Row],[Nov]]+Tabela1[[#This Row],[Nov Corte]]</f>
        <v>100</v>
      </c>
      <c r="L501" s="13">
        <f>IFERROR(VLOOKUP(H501,'Banco de dados ZDA'!A:I,9,0),0)</f>
        <v>0</v>
      </c>
      <c r="M501" s="13">
        <v>0</v>
      </c>
      <c r="N501" s="13">
        <v>200</v>
      </c>
      <c r="O501" s="13">
        <f>IFERROR(VLOOKUP(Tabela1[[#This Row],[Coluna2]],'Banco de dados ZDA'!A:J,10,0),0)</f>
        <v>0</v>
      </c>
      <c r="P501" s="13">
        <v>0</v>
      </c>
      <c r="Q501" s="13">
        <v>150</v>
      </c>
      <c r="R501" s="13">
        <f>AVERAGE(Tabela1[[#This Row],[NOVEMBRO TOTAL]],Tabela1[[#This Row],[DEZEMBRO TOTAL]],Tabela1[[#This Row],[JANEIRO TOTAL]])</f>
        <v>150</v>
      </c>
      <c r="S501" s="14">
        <f>IFERROR(Tabela1[[#This Row],[MÉDIA]]/Tabela1[[#This Row],[META MARÇO FINAL]],"-")</f>
        <v>0.90909090909090906</v>
      </c>
      <c r="T501" s="15">
        <f>Tabela1[[#This Row],[MÉDIA]]+Tabela1[[#This Row],[MÉDIA]]*10%</f>
        <v>165</v>
      </c>
      <c r="U501" s="16">
        <f>VLOOKUP(Tabela1[[#This Row],[CD_ITEM]],'BD PESO UNITÁRIO'!A:F,6,0)</f>
        <v>1.756</v>
      </c>
      <c r="V501" s="15">
        <f>Tabela1[[#This Row],[META MARÇO FINAL]]*Tabela1[[#This Row],[PESO UNITÁRIO]]</f>
        <v>289.74</v>
      </c>
    </row>
    <row r="502" spans="1:22" x14ac:dyDescent="0.3">
      <c r="A502" s="7" t="s">
        <v>175</v>
      </c>
      <c r="B502" s="8" t="s">
        <v>176</v>
      </c>
      <c r="C502" s="8" t="s">
        <v>22</v>
      </c>
      <c r="D502" s="9" t="s">
        <v>183</v>
      </c>
      <c r="E502" s="10" t="s">
        <v>184</v>
      </c>
      <c r="F502" s="11"/>
      <c r="G502" s="12" t="s">
        <v>222</v>
      </c>
      <c r="H502" s="12" t="str">
        <f>CONCATENATE(Tabela1[[#This Row],[ZONA]],Tabela1[[#This Row],[CD_ITEM]])</f>
        <v>G00046D00011</v>
      </c>
      <c r="I502" s="13">
        <v>100</v>
      </c>
      <c r="J502" s="13">
        <v>0</v>
      </c>
      <c r="K502" s="13">
        <f>Tabela1[[#This Row],[Nov]]+Tabela1[[#This Row],[Nov Corte]]</f>
        <v>100</v>
      </c>
      <c r="L502" s="13">
        <f>IFERROR(VLOOKUP(H502,'Banco de dados ZDA'!A:I,9,0),0)</f>
        <v>0</v>
      </c>
      <c r="M502" s="13">
        <v>0</v>
      </c>
      <c r="N502" s="13">
        <v>200</v>
      </c>
      <c r="O502" s="13">
        <f>IFERROR(VLOOKUP(Tabela1[[#This Row],[Coluna2]],'Banco de dados ZDA'!A:J,10,0),0)</f>
        <v>0</v>
      </c>
      <c r="P502" s="13">
        <v>0</v>
      </c>
      <c r="Q502" s="13">
        <v>150</v>
      </c>
      <c r="R502" s="13">
        <f>AVERAGE(Tabela1[[#This Row],[NOVEMBRO TOTAL]],Tabela1[[#This Row],[DEZEMBRO TOTAL]],Tabela1[[#This Row],[JANEIRO TOTAL]])</f>
        <v>150</v>
      </c>
      <c r="S502" s="14">
        <f>IFERROR(Tabela1[[#This Row],[MÉDIA]]/Tabela1[[#This Row],[META MARÇO FINAL]],"-")</f>
        <v>0.90909090909090906</v>
      </c>
      <c r="T502" s="15">
        <f>Tabela1[[#This Row],[MÉDIA]]+Tabela1[[#This Row],[MÉDIA]]*10%</f>
        <v>165</v>
      </c>
      <c r="U502" s="16">
        <f>VLOOKUP(Tabela1[[#This Row],[CD_ITEM]],'BD PESO UNITÁRIO'!A:F,6,0)</f>
        <v>1.756</v>
      </c>
      <c r="V502" s="15">
        <f>Tabela1[[#This Row],[META MARÇO FINAL]]*Tabela1[[#This Row],[PESO UNITÁRIO]]</f>
        <v>289.74</v>
      </c>
    </row>
    <row r="503" spans="1:22" x14ac:dyDescent="0.3">
      <c r="A503" s="7" t="s">
        <v>175</v>
      </c>
      <c r="B503" s="8" t="s">
        <v>176</v>
      </c>
      <c r="C503" s="8" t="s">
        <v>22</v>
      </c>
      <c r="D503" s="9" t="s">
        <v>185</v>
      </c>
      <c r="E503" s="10" t="s">
        <v>186</v>
      </c>
      <c r="F503" s="11"/>
      <c r="G503" s="12" t="s">
        <v>222</v>
      </c>
      <c r="H503" s="12" t="str">
        <f>CONCATENATE(Tabela1[[#This Row],[ZONA]],Tabela1[[#This Row],[CD_ITEM]])</f>
        <v>G00046D00021</v>
      </c>
      <c r="I503" s="13">
        <v>100</v>
      </c>
      <c r="J503" s="13">
        <v>0</v>
      </c>
      <c r="K503" s="13">
        <f>Tabela1[[#This Row],[Nov]]+Tabela1[[#This Row],[Nov Corte]]</f>
        <v>100</v>
      </c>
      <c r="L503" s="13">
        <f>IFERROR(VLOOKUP(H503,'Banco de dados ZDA'!A:I,9,0),0)</f>
        <v>0</v>
      </c>
      <c r="M503" s="13">
        <v>0</v>
      </c>
      <c r="N503" s="13">
        <v>200</v>
      </c>
      <c r="O503" s="13">
        <f>IFERROR(VLOOKUP(Tabela1[[#This Row],[Coluna2]],'Banco de dados ZDA'!A:J,10,0),0)</f>
        <v>0</v>
      </c>
      <c r="P503" s="13">
        <v>0</v>
      </c>
      <c r="Q503" s="13">
        <v>150</v>
      </c>
      <c r="R503" s="13">
        <f>AVERAGE(Tabela1[[#This Row],[NOVEMBRO TOTAL]],Tabela1[[#This Row],[DEZEMBRO TOTAL]],Tabela1[[#This Row],[JANEIRO TOTAL]])</f>
        <v>150</v>
      </c>
      <c r="S503" s="14">
        <f>IFERROR(Tabela1[[#This Row],[MÉDIA]]/Tabela1[[#This Row],[META MARÇO FINAL]],"-")</f>
        <v>0.90909090909090906</v>
      </c>
      <c r="T503" s="15">
        <f>Tabela1[[#This Row],[MÉDIA]]+Tabela1[[#This Row],[MÉDIA]]*10%</f>
        <v>165</v>
      </c>
      <c r="U503" s="16">
        <f>VLOOKUP(Tabela1[[#This Row],[CD_ITEM]],'BD PESO UNITÁRIO'!A:F,6,0)</f>
        <v>1.756</v>
      </c>
      <c r="V503" s="15">
        <f>Tabela1[[#This Row],[META MARÇO FINAL]]*Tabela1[[#This Row],[PESO UNITÁRIO]]</f>
        <v>289.74</v>
      </c>
    </row>
    <row r="504" spans="1:22" x14ac:dyDescent="0.3">
      <c r="A504" s="7" t="s">
        <v>175</v>
      </c>
      <c r="B504" s="8" t="s">
        <v>176</v>
      </c>
      <c r="C504" s="8" t="s">
        <v>22</v>
      </c>
      <c r="D504" s="9" t="s">
        <v>187</v>
      </c>
      <c r="E504" s="10" t="s">
        <v>188</v>
      </c>
      <c r="F504" s="11"/>
      <c r="G504" s="12" t="s">
        <v>222</v>
      </c>
      <c r="H504" s="12" t="str">
        <f>CONCATENATE(Tabela1[[#This Row],[ZONA]],Tabela1[[#This Row],[CD_ITEM]])</f>
        <v>G00046D00022</v>
      </c>
      <c r="I504" s="13">
        <v>100</v>
      </c>
      <c r="J504" s="13">
        <v>0</v>
      </c>
      <c r="K504" s="13">
        <f>Tabela1[[#This Row],[Nov]]+Tabela1[[#This Row],[Nov Corte]]</f>
        <v>100</v>
      </c>
      <c r="L504" s="13">
        <f>IFERROR(VLOOKUP(H504,'Banco de dados ZDA'!A:I,9,0),0)</f>
        <v>0</v>
      </c>
      <c r="M504" s="13">
        <v>0</v>
      </c>
      <c r="N504" s="13">
        <v>200</v>
      </c>
      <c r="O504" s="13">
        <f>IFERROR(VLOOKUP(Tabela1[[#This Row],[Coluna2]],'Banco de dados ZDA'!A:J,10,0),0)</f>
        <v>0</v>
      </c>
      <c r="P504" s="13">
        <v>0</v>
      </c>
      <c r="Q504" s="13">
        <v>150</v>
      </c>
      <c r="R504" s="13">
        <f>AVERAGE(Tabela1[[#This Row],[NOVEMBRO TOTAL]],Tabela1[[#This Row],[DEZEMBRO TOTAL]],Tabela1[[#This Row],[JANEIRO TOTAL]])</f>
        <v>150</v>
      </c>
      <c r="S504" s="14">
        <f>IFERROR(Tabela1[[#This Row],[MÉDIA]]/Tabela1[[#This Row],[META MARÇO FINAL]],"-")</f>
        <v>0.90909090909090906</v>
      </c>
      <c r="T504" s="15">
        <f>Tabela1[[#This Row],[MÉDIA]]+Tabela1[[#This Row],[MÉDIA]]*10%</f>
        <v>165</v>
      </c>
      <c r="U504" s="16">
        <f>VLOOKUP(Tabela1[[#This Row],[CD_ITEM]],'BD PESO UNITÁRIO'!A:F,6,0)</f>
        <v>1.756</v>
      </c>
      <c r="V504" s="15">
        <f>Tabela1[[#This Row],[META MARÇO FINAL]]*Tabela1[[#This Row],[PESO UNITÁRIO]]</f>
        <v>289.74</v>
      </c>
    </row>
    <row r="505" spans="1:22" x14ac:dyDescent="0.3">
      <c r="A505" s="7" t="s">
        <v>175</v>
      </c>
      <c r="B505" s="8" t="s">
        <v>176</v>
      </c>
      <c r="C505" s="8" t="s">
        <v>22</v>
      </c>
      <c r="D505" s="9" t="s">
        <v>189</v>
      </c>
      <c r="E505" s="10" t="s">
        <v>190</v>
      </c>
      <c r="F505" s="11"/>
      <c r="G505" s="12" t="s">
        <v>222</v>
      </c>
      <c r="H505" s="12" t="str">
        <f>CONCATENATE(Tabela1[[#This Row],[ZONA]],Tabela1[[#This Row],[CD_ITEM]])</f>
        <v>G00046D00023</v>
      </c>
      <c r="I505" s="13">
        <v>100</v>
      </c>
      <c r="J505" s="13">
        <v>0</v>
      </c>
      <c r="K505" s="13">
        <f>Tabela1[[#This Row],[Nov]]+Tabela1[[#This Row],[Nov Corte]]</f>
        <v>100</v>
      </c>
      <c r="L505" s="13">
        <f>IFERROR(VLOOKUP(H505,'Banco de dados ZDA'!A:I,9,0),0)</f>
        <v>0</v>
      </c>
      <c r="M505" s="13">
        <v>0</v>
      </c>
      <c r="N505" s="13">
        <v>200</v>
      </c>
      <c r="O505" s="13">
        <f>IFERROR(VLOOKUP(Tabela1[[#This Row],[Coluna2]],'Banco de dados ZDA'!A:J,10,0),0)</f>
        <v>0</v>
      </c>
      <c r="P505" s="13">
        <v>0</v>
      </c>
      <c r="Q505" s="13">
        <v>150</v>
      </c>
      <c r="R505" s="13">
        <f>AVERAGE(Tabela1[[#This Row],[NOVEMBRO TOTAL]],Tabela1[[#This Row],[DEZEMBRO TOTAL]],Tabela1[[#This Row],[JANEIRO TOTAL]])</f>
        <v>150</v>
      </c>
      <c r="S505" s="14">
        <f>IFERROR(Tabela1[[#This Row],[MÉDIA]]/Tabela1[[#This Row],[META MARÇO FINAL]],"-")</f>
        <v>0.90909090909090906</v>
      </c>
      <c r="T505" s="15">
        <f>Tabela1[[#This Row],[MÉDIA]]+Tabela1[[#This Row],[MÉDIA]]*10%</f>
        <v>165</v>
      </c>
      <c r="U505" s="16">
        <f>VLOOKUP(Tabela1[[#This Row],[CD_ITEM]],'BD PESO UNITÁRIO'!A:F,6,0)</f>
        <v>1.756</v>
      </c>
      <c r="V505" s="15">
        <f>Tabela1[[#This Row],[META MARÇO FINAL]]*Tabela1[[#This Row],[PESO UNITÁRIO]]</f>
        <v>289.74</v>
      </c>
    </row>
    <row r="506" spans="1:22" x14ac:dyDescent="0.3">
      <c r="A506" s="7" t="s">
        <v>175</v>
      </c>
      <c r="B506" s="8" t="s">
        <v>176</v>
      </c>
      <c r="C506" s="8" t="s">
        <v>22</v>
      </c>
      <c r="D506" s="9" t="s">
        <v>191</v>
      </c>
      <c r="E506" s="10" t="s">
        <v>192</v>
      </c>
      <c r="F506" s="11"/>
      <c r="G506" s="12" t="s">
        <v>222</v>
      </c>
      <c r="H506" s="12" t="str">
        <f>CONCATENATE(Tabela1[[#This Row],[ZONA]],Tabela1[[#This Row],[CD_ITEM]])</f>
        <v>G00046D00024</v>
      </c>
      <c r="I506" s="13">
        <v>100</v>
      </c>
      <c r="J506" s="13">
        <v>0</v>
      </c>
      <c r="K506" s="13">
        <f>Tabela1[[#This Row],[Nov]]+Tabela1[[#This Row],[Nov Corte]]</f>
        <v>100</v>
      </c>
      <c r="L506" s="13">
        <f>IFERROR(VLOOKUP(H506,'Banco de dados ZDA'!A:I,9,0),0)</f>
        <v>0</v>
      </c>
      <c r="M506" s="13">
        <v>0</v>
      </c>
      <c r="N506" s="13">
        <v>200</v>
      </c>
      <c r="O506" s="13">
        <f>IFERROR(VLOOKUP(Tabela1[[#This Row],[Coluna2]],'Banco de dados ZDA'!A:J,10,0),0)</f>
        <v>0</v>
      </c>
      <c r="P506" s="13">
        <v>0</v>
      </c>
      <c r="Q506" s="13">
        <v>150</v>
      </c>
      <c r="R506" s="13">
        <f>AVERAGE(Tabela1[[#This Row],[NOVEMBRO TOTAL]],Tabela1[[#This Row],[DEZEMBRO TOTAL]],Tabela1[[#This Row],[JANEIRO TOTAL]])</f>
        <v>150</v>
      </c>
      <c r="S506" s="14">
        <f>IFERROR(Tabela1[[#This Row],[MÉDIA]]/Tabela1[[#This Row],[META MARÇO FINAL]],"-")</f>
        <v>0.90909090909090906</v>
      </c>
      <c r="T506" s="15">
        <f>Tabela1[[#This Row],[MÉDIA]]+Tabela1[[#This Row],[MÉDIA]]*10%</f>
        <v>165</v>
      </c>
      <c r="U506" s="16">
        <f>VLOOKUP(Tabela1[[#This Row],[CD_ITEM]],'BD PESO UNITÁRIO'!A:F,6,0)</f>
        <v>1.756</v>
      </c>
      <c r="V506" s="15">
        <f>Tabela1[[#This Row],[META MARÇO FINAL]]*Tabela1[[#This Row],[PESO UNITÁRIO]]</f>
        <v>289.74</v>
      </c>
    </row>
    <row r="507" spans="1:22" x14ac:dyDescent="0.3">
      <c r="A507" s="7" t="s">
        <v>193</v>
      </c>
      <c r="B507" s="8" t="s">
        <v>176</v>
      </c>
      <c r="C507" s="8" t="s">
        <v>22</v>
      </c>
      <c r="D507" s="9" t="s">
        <v>194</v>
      </c>
      <c r="E507" s="10" t="s">
        <v>195</v>
      </c>
      <c r="F507" s="11"/>
      <c r="G507" s="12" t="s">
        <v>222</v>
      </c>
      <c r="H507" s="12" t="str">
        <f>CONCATENATE(Tabela1[[#This Row],[ZONA]],Tabela1[[#This Row],[CD_ITEM]])</f>
        <v>G00046D00025</v>
      </c>
      <c r="I507" s="13">
        <v>100</v>
      </c>
      <c r="J507" s="13">
        <v>0</v>
      </c>
      <c r="K507" s="13">
        <f>Tabela1[[#This Row],[Nov]]+Tabela1[[#This Row],[Nov Corte]]</f>
        <v>100</v>
      </c>
      <c r="L507" s="13">
        <f>IFERROR(VLOOKUP(H507,'Banco de dados ZDA'!A:I,9,0),0)</f>
        <v>0</v>
      </c>
      <c r="M507" s="13">
        <v>0</v>
      </c>
      <c r="N507" s="13">
        <v>200</v>
      </c>
      <c r="O507" s="13">
        <f>IFERROR(VLOOKUP(Tabela1[[#This Row],[Coluna2]],'Banco de dados ZDA'!A:J,10,0),0)</f>
        <v>0</v>
      </c>
      <c r="P507" s="13">
        <v>0</v>
      </c>
      <c r="Q507" s="13">
        <v>150</v>
      </c>
      <c r="R507" s="13">
        <f>AVERAGE(Tabela1[[#This Row],[NOVEMBRO TOTAL]],Tabela1[[#This Row],[DEZEMBRO TOTAL]],Tabela1[[#This Row],[JANEIRO TOTAL]])</f>
        <v>150</v>
      </c>
      <c r="S507" s="19">
        <f>IFERROR(Tabela1[[#This Row],[MÉDIA]]/Tabela1[[#This Row],[META MARÇO FINAL]],"-")</f>
        <v>0.90909090909090906</v>
      </c>
      <c r="T507" s="15">
        <f>Tabela1[[#This Row],[MÉDIA]]+Tabela1[[#This Row],[MÉDIA]]*10%</f>
        <v>165</v>
      </c>
      <c r="U507" s="16">
        <f>VLOOKUP(Tabela1[[#This Row],[CD_ITEM]],'BD PESO UNITÁRIO'!A:F,6,0)</f>
        <v>2.3250000000000002</v>
      </c>
      <c r="V507" s="15">
        <f>Tabela1[[#This Row],[META MARÇO FINAL]]*Tabela1[[#This Row],[PESO UNITÁRIO]]</f>
        <v>383.62500000000006</v>
      </c>
    </row>
    <row r="508" spans="1:22" x14ac:dyDescent="0.3">
      <c r="A508" s="7" t="s">
        <v>193</v>
      </c>
      <c r="B508" s="8" t="s">
        <v>176</v>
      </c>
      <c r="C508" s="8" t="s">
        <v>22</v>
      </c>
      <c r="D508" s="9" t="s">
        <v>196</v>
      </c>
      <c r="E508" s="10" t="s">
        <v>197</v>
      </c>
      <c r="F508" s="11"/>
      <c r="G508" s="12" t="s">
        <v>222</v>
      </c>
      <c r="H508" s="12" t="str">
        <f>CONCATENATE(Tabela1[[#This Row],[ZONA]],Tabela1[[#This Row],[CD_ITEM]])</f>
        <v>G00046D00026</v>
      </c>
      <c r="I508" s="13">
        <v>100</v>
      </c>
      <c r="J508" s="13">
        <v>0</v>
      </c>
      <c r="K508" s="13">
        <f>Tabela1[[#This Row],[Nov]]+Tabela1[[#This Row],[Nov Corte]]</f>
        <v>100</v>
      </c>
      <c r="L508" s="13">
        <f>IFERROR(VLOOKUP(H508,'Banco de dados ZDA'!A:I,9,0),0)</f>
        <v>0</v>
      </c>
      <c r="M508" s="13">
        <v>0</v>
      </c>
      <c r="N508" s="13">
        <v>200</v>
      </c>
      <c r="O508" s="13">
        <f>IFERROR(VLOOKUP(Tabela1[[#This Row],[Coluna2]],'Banco de dados ZDA'!A:J,10,0),0)</f>
        <v>0</v>
      </c>
      <c r="P508" s="13">
        <v>0</v>
      </c>
      <c r="Q508" s="13">
        <v>150</v>
      </c>
      <c r="R508" s="13">
        <f>AVERAGE(Tabela1[[#This Row],[NOVEMBRO TOTAL]],Tabela1[[#This Row],[DEZEMBRO TOTAL]],Tabela1[[#This Row],[JANEIRO TOTAL]])</f>
        <v>150</v>
      </c>
      <c r="S508" s="19">
        <f>IFERROR(Tabela1[[#This Row],[MÉDIA]]/Tabela1[[#This Row],[META MARÇO FINAL]],"-")</f>
        <v>0.90909090909090906</v>
      </c>
      <c r="T508" s="15">
        <f>Tabela1[[#This Row],[MÉDIA]]+Tabela1[[#This Row],[MÉDIA]]*10%</f>
        <v>165</v>
      </c>
      <c r="U508" s="16">
        <f>VLOOKUP(Tabela1[[#This Row],[CD_ITEM]],'BD PESO UNITÁRIO'!A:F,6,0)</f>
        <v>4.29</v>
      </c>
      <c r="V508" s="15">
        <f>Tabela1[[#This Row],[META MARÇO FINAL]]*Tabela1[[#This Row],[PESO UNITÁRIO]]</f>
        <v>707.85</v>
      </c>
    </row>
    <row r="509" spans="1:22" x14ac:dyDescent="0.3">
      <c r="A509" s="7" t="s">
        <v>198</v>
      </c>
      <c r="B509" s="8" t="s">
        <v>176</v>
      </c>
      <c r="C509" s="8" t="s">
        <v>22</v>
      </c>
      <c r="D509" s="9" t="s">
        <v>199</v>
      </c>
      <c r="E509" s="10" t="s">
        <v>200</v>
      </c>
      <c r="F509" s="11"/>
      <c r="G509" s="12" t="s">
        <v>222</v>
      </c>
      <c r="H509" s="12" t="str">
        <f>CONCATENATE(Tabela1[[#This Row],[ZONA]],Tabela1[[#This Row],[CD_ITEM]])</f>
        <v>G00046D00132</v>
      </c>
      <c r="I509" s="13">
        <v>100</v>
      </c>
      <c r="J509" s="13">
        <v>0</v>
      </c>
      <c r="K509" s="13">
        <f>Tabela1[[#This Row],[Nov]]+Tabela1[[#This Row],[Nov Corte]]</f>
        <v>100</v>
      </c>
      <c r="L509" s="13">
        <f>IFERROR(VLOOKUP(H509,'Banco de dados ZDA'!A:I,9,0),0)</f>
        <v>0</v>
      </c>
      <c r="M509" s="13">
        <v>0</v>
      </c>
      <c r="N509" s="13">
        <v>200</v>
      </c>
      <c r="O509" s="13">
        <f>IFERROR(VLOOKUP(Tabela1[[#This Row],[Coluna2]],'Banco de dados ZDA'!A:J,10,0),0)</f>
        <v>0</v>
      </c>
      <c r="P509" s="13">
        <v>0</v>
      </c>
      <c r="Q509" s="13">
        <v>150</v>
      </c>
      <c r="R509" s="13">
        <f>AVERAGE(Tabela1[[#This Row],[NOVEMBRO TOTAL]],Tabela1[[#This Row],[DEZEMBRO TOTAL]],Tabela1[[#This Row],[JANEIRO TOTAL]])</f>
        <v>150</v>
      </c>
      <c r="S509" s="20">
        <f>IFERROR(Tabela1[[#This Row],[MÉDIA]]/Tabela1[[#This Row],[META MARÇO FINAL]],"-")</f>
        <v>0.90909090909090906</v>
      </c>
      <c r="T509" s="15">
        <f>Tabela1[[#This Row],[MÉDIA]]+Tabela1[[#This Row],[MÉDIA]]*10%</f>
        <v>165</v>
      </c>
      <c r="U509" s="16">
        <f>VLOOKUP(Tabela1[[#This Row],[CD_ITEM]],'BD PESO UNITÁRIO'!A:F,6,0)</f>
        <v>5.19</v>
      </c>
      <c r="V509" s="15">
        <f>Tabela1[[#This Row],[META MARÇO FINAL]]*Tabela1[[#This Row],[PESO UNITÁRIO]]</f>
        <v>856.35</v>
      </c>
    </row>
    <row r="510" spans="1:22" x14ac:dyDescent="0.3">
      <c r="A510" s="7" t="s">
        <v>198</v>
      </c>
      <c r="B510" s="8" t="s">
        <v>176</v>
      </c>
      <c r="C510" s="8" t="s">
        <v>22</v>
      </c>
      <c r="D510" s="9" t="s">
        <v>201</v>
      </c>
      <c r="E510" s="10" t="s">
        <v>202</v>
      </c>
      <c r="F510" s="11"/>
      <c r="G510" s="12" t="s">
        <v>222</v>
      </c>
      <c r="H510" s="12" t="str">
        <f>CONCATENATE(Tabela1[[#This Row],[ZONA]],Tabela1[[#This Row],[CD_ITEM]])</f>
        <v>G00046D00134</v>
      </c>
      <c r="I510" s="13">
        <v>100</v>
      </c>
      <c r="J510" s="13">
        <v>0</v>
      </c>
      <c r="K510" s="13">
        <f>Tabela1[[#This Row],[Nov]]+Tabela1[[#This Row],[Nov Corte]]</f>
        <v>100</v>
      </c>
      <c r="L510" s="13">
        <f>IFERROR(VLOOKUP(H510,'Banco de dados ZDA'!A:I,9,0),0)</f>
        <v>0</v>
      </c>
      <c r="M510" s="13">
        <v>0</v>
      </c>
      <c r="N510" s="13">
        <v>200</v>
      </c>
      <c r="O510" s="13">
        <f>IFERROR(VLOOKUP(Tabela1[[#This Row],[Coluna2]],'Banco de dados ZDA'!A:J,10,0),0)</f>
        <v>0</v>
      </c>
      <c r="P510" s="13">
        <v>0</v>
      </c>
      <c r="Q510" s="13">
        <v>150</v>
      </c>
      <c r="R510" s="13">
        <f>AVERAGE(Tabela1[[#This Row],[NOVEMBRO TOTAL]],Tabela1[[#This Row],[DEZEMBRO TOTAL]],Tabela1[[#This Row],[JANEIRO TOTAL]])</f>
        <v>150</v>
      </c>
      <c r="S510" s="20">
        <f>IFERROR(Tabela1[[#This Row],[MÉDIA]]/Tabela1[[#This Row],[META MARÇO FINAL]],"-")</f>
        <v>0.90909090909090906</v>
      </c>
      <c r="T510" s="15">
        <f>Tabela1[[#This Row],[MÉDIA]]+Tabela1[[#This Row],[MÉDIA]]*10%</f>
        <v>165</v>
      </c>
      <c r="U510" s="16">
        <f>VLOOKUP(Tabela1[[#This Row],[CD_ITEM]],'BD PESO UNITÁRIO'!A:F,6,0)</f>
        <v>5.19</v>
      </c>
      <c r="V510" s="15">
        <f>Tabela1[[#This Row],[META MARÇO FINAL]]*Tabela1[[#This Row],[PESO UNITÁRIO]]</f>
        <v>856.35</v>
      </c>
    </row>
    <row r="511" spans="1:22" x14ac:dyDescent="0.3">
      <c r="A511" s="7" t="s">
        <v>198</v>
      </c>
      <c r="B511" s="8" t="s">
        <v>176</v>
      </c>
      <c r="C511" s="8" t="s">
        <v>22</v>
      </c>
      <c r="D511" s="9" t="s">
        <v>203</v>
      </c>
      <c r="E511" s="10" t="s">
        <v>204</v>
      </c>
      <c r="F511" s="11"/>
      <c r="G511" s="12" t="s">
        <v>222</v>
      </c>
      <c r="H511" s="12" t="str">
        <f>CONCATENATE(Tabela1[[#This Row],[ZONA]],Tabela1[[#This Row],[CD_ITEM]])</f>
        <v>G00046D00136</v>
      </c>
      <c r="I511" s="13">
        <v>100</v>
      </c>
      <c r="J511" s="13">
        <v>0</v>
      </c>
      <c r="K511" s="13">
        <f>Tabela1[[#This Row],[Nov]]+Tabela1[[#This Row],[Nov Corte]]</f>
        <v>100</v>
      </c>
      <c r="L511" s="13">
        <f>IFERROR(VLOOKUP(H511,'Banco de dados ZDA'!A:I,9,0),0)</f>
        <v>0</v>
      </c>
      <c r="M511" s="13">
        <v>0</v>
      </c>
      <c r="N511" s="13">
        <v>200</v>
      </c>
      <c r="O511" s="13">
        <f>IFERROR(VLOOKUP(Tabela1[[#This Row],[Coluna2]],'Banco de dados ZDA'!A:J,10,0),0)</f>
        <v>0</v>
      </c>
      <c r="P511" s="13">
        <v>0</v>
      </c>
      <c r="Q511" s="13">
        <v>150</v>
      </c>
      <c r="R511" s="13">
        <f>AVERAGE(Tabela1[[#This Row],[NOVEMBRO TOTAL]],Tabela1[[#This Row],[DEZEMBRO TOTAL]],Tabela1[[#This Row],[JANEIRO TOTAL]])</f>
        <v>150</v>
      </c>
      <c r="S511" s="20">
        <f>IFERROR(Tabela1[[#This Row],[MÉDIA]]/Tabela1[[#This Row],[META MARÇO FINAL]],"-")</f>
        <v>0.90909090909090906</v>
      </c>
      <c r="T511" s="15">
        <f>Tabela1[[#This Row],[MÉDIA]]+Tabela1[[#This Row],[MÉDIA]]*10%</f>
        <v>165</v>
      </c>
      <c r="U511" s="16">
        <f>VLOOKUP(Tabela1[[#This Row],[CD_ITEM]],'BD PESO UNITÁRIO'!A:F,6,0)</f>
        <v>5.19</v>
      </c>
      <c r="V511" s="15">
        <f>Tabela1[[#This Row],[META MARÇO FINAL]]*Tabela1[[#This Row],[PESO UNITÁRIO]]</f>
        <v>856.35</v>
      </c>
    </row>
    <row r="512" spans="1:22" x14ac:dyDescent="0.3">
      <c r="A512" s="7" t="s">
        <v>205</v>
      </c>
      <c r="B512" s="8" t="s">
        <v>32</v>
      </c>
      <c r="C512" s="8" t="s">
        <v>96</v>
      </c>
      <c r="D512" s="9" t="s">
        <v>206</v>
      </c>
      <c r="E512" s="10" t="s">
        <v>207</v>
      </c>
      <c r="F512" s="11"/>
      <c r="G512" s="12" t="s">
        <v>222</v>
      </c>
      <c r="H512" s="12" t="str">
        <f>CONCATENATE(Tabela1[[#This Row],[ZONA]],Tabela1[[#This Row],[CD_ITEM]])</f>
        <v>G00046021649</v>
      </c>
      <c r="I512" s="13">
        <v>100</v>
      </c>
      <c r="J512" s="13">
        <v>0</v>
      </c>
      <c r="K512" s="13">
        <f>Tabela1[[#This Row],[Nov]]+Tabela1[[#This Row],[Nov Corte]]</f>
        <v>100</v>
      </c>
      <c r="L512" s="13">
        <f>IFERROR(VLOOKUP(H512,'Banco de dados ZDA'!A:I,9,0),0)</f>
        <v>0</v>
      </c>
      <c r="M512" s="13">
        <v>0</v>
      </c>
      <c r="N512" s="13">
        <v>200</v>
      </c>
      <c r="O512" s="13">
        <f>IFERROR(VLOOKUP(Tabela1[[#This Row],[Coluna2]],'Banco de dados ZDA'!A:J,10,0),0)</f>
        <v>0</v>
      </c>
      <c r="P512" s="13">
        <v>0</v>
      </c>
      <c r="Q512" s="13">
        <v>150</v>
      </c>
      <c r="R512" s="13">
        <f>AVERAGE(Tabela1[[#This Row],[NOVEMBRO TOTAL]],Tabela1[[#This Row],[DEZEMBRO TOTAL]],Tabela1[[#This Row],[JANEIRO TOTAL]])</f>
        <v>150</v>
      </c>
      <c r="S512" s="20">
        <f>IFERROR(Tabela1[[#This Row],[MÉDIA]]/Tabela1[[#This Row],[META MARÇO FINAL]],"-")</f>
        <v>0.90909090909090906</v>
      </c>
      <c r="T512" s="15">
        <f>Tabela1[[#This Row],[MÉDIA]]+Tabela1[[#This Row],[MÉDIA]]*10%</f>
        <v>165</v>
      </c>
      <c r="U512" s="16">
        <f>VLOOKUP(Tabela1[[#This Row],[CD_ITEM]],'BD PESO UNITÁRIO'!A:F,6,0)</f>
        <v>10.680999999999999</v>
      </c>
      <c r="V512" s="15">
        <f>Tabela1[[#This Row],[META MARÇO FINAL]]*Tabela1[[#This Row],[PESO UNITÁRIO]]</f>
        <v>1762.3649999999998</v>
      </c>
    </row>
    <row r="513" spans="1:22" x14ac:dyDescent="0.3">
      <c r="A513" s="7" t="s">
        <v>205</v>
      </c>
      <c r="B513" s="8" t="s">
        <v>32</v>
      </c>
      <c r="C513" s="8" t="s">
        <v>96</v>
      </c>
      <c r="D513" s="9" t="s">
        <v>208</v>
      </c>
      <c r="E513" s="10" t="s">
        <v>209</v>
      </c>
      <c r="F513" s="11"/>
      <c r="G513" s="12" t="s">
        <v>222</v>
      </c>
      <c r="H513" s="12" t="str">
        <f>CONCATENATE(Tabela1[[#This Row],[ZONA]],Tabela1[[#This Row],[CD_ITEM]])</f>
        <v>G00046021651</v>
      </c>
      <c r="I513" s="13">
        <v>100</v>
      </c>
      <c r="J513" s="13">
        <v>0</v>
      </c>
      <c r="K513" s="13">
        <f>Tabela1[[#This Row],[Nov]]+Tabela1[[#This Row],[Nov Corte]]</f>
        <v>100</v>
      </c>
      <c r="L513" s="13">
        <f>IFERROR(VLOOKUP(H513,'Banco de dados ZDA'!A:I,9,0),0)</f>
        <v>0</v>
      </c>
      <c r="M513" s="13">
        <v>0</v>
      </c>
      <c r="N513" s="13">
        <v>200</v>
      </c>
      <c r="O513" s="13">
        <f>IFERROR(VLOOKUP(Tabela1[[#This Row],[Coluna2]],'Banco de dados ZDA'!A:J,10,0),0)</f>
        <v>0</v>
      </c>
      <c r="P513" s="13">
        <v>0</v>
      </c>
      <c r="Q513" s="13">
        <v>150</v>
      </c>
      <c r="R513" s="13">
        <f>AVERAGE(Tabela1[[#This Row],[NOVEMBRO TOTAL]],Tabela1[[#This Row],[DEZEMBRO TOTAL]],Tabela1[[#This Row],[JANEIRO TOTAL]])</f>
        <v>150</v>
      </c>
      <c r="S513" s="20">
        <f>IFERROR(Tabela1[[#This Row],[MÉDIA]]/Tabela1[[#This Row],[META MARÇO FINAL]],"-")</f>
        <v>0.90909090909090906</v>
      </c>
      <c r="T513" s="15">
        <f>Tabela1[[#This Row],[MÉDIA]]+Tabela1[[#This Row],[MÉDIA]]*10%</f>
        <v>165</v>
      </c>
      <c r="U513" s="16">
        <f>VLOOKUP(Tabela1[[#This Row],[CD_ITEM]],'BD PESO UNITÁRIO'!A:F,6,0)</f>
        <v>10.680999999999999</v>
      </c>
      <c r="V513" s="15">
        <f>Tabela1[[#This Row],[META MARÇO FINAL]]*Tabela1[[#This Row],[PESO UNITÁRIO]]</f>
        <v>1762.3649999999998</v>
      </c>
    </row>
    <row r="514" spans="1:22" x14ac:dyDescent="0.3">
      <c r="A514" s="7" t="s">
        <v>205</v>
      </c>
      <c r="B514" s="8" t="s">
        <v>32</v>
      </c>
      <c r="C514" s="8" t="s">
        <v>96</v>
      </c>
      <c r="D514" s="9" t="s">
        <v>210</v>
      </c>
      <c r="E514" s="10" t="s">
        <v>211</v>
      </c>
      <c r="F514" s="11"/>
      <c r="G514" s="12" t="s">
        <v>222</v>
      </c>
      <c r="H514" s="12" t="str">
        <f>CONCATENATE(Tabela1[[#This Row],[ZONA]],Tabela1[[#This Row],[CD_ITEM]])</f>
        <v>G00046021652</v>
      </c>
      <c r="I514" s="13">
        <v>100</v>
      </c>
      <c r="J514" s="13">
        <v>0</v>
      </c>
      <c r="K514" s="13">
        <f>Tabela1[[#This Row],[Nov]]+Tabela1[[#This Row],[Nov Corte]]</f>
        <v>100</v>
      </c>
      <c r="L514" s="13">
        <f>IFERROR(VLOOKUP(H514,'Banco de dados ZDA'!A:I,9,0),0)</f>
        <v>0</v>
      </c>
      <c r="M514" s="13">
        <v>0</v>
      </c>
      <c r="N514" s="13">
        <v>200</v>
      </c>
      <c r="O514" s="13">
        <f>IFERROR(VLOOKUP(Tabela1[[#This Row],[Coluna2]],'Banco de dados ZDA'!A:J,10,0),0)</f>
        <v>0</v>
      </c>
      <c r="P514" s="13">
        <v>0</v>
      </c>
      <c r="Q514" s="13">
        <v>150</v>
      </c>
      <c r="R514" s="13">
        <f>AVERAGE(Tabela1[[#This Row],[NOVEMBRO TOTAL]],Tabela1[[#This Row],[DEZEMBRO TOTAL]],Tabela1[[#This Row],[JANEIRO TOTAL]])</f>
        <v>150</v>
      </c>
      <c r="S514" s="20">
        <f>IFERROR(Tabela1[[#This Row],[MÉDIA]]/Tabela1[[#This Row],[META MARÇO FINAL]],"-")</f>
        <v>0.90909090909090906</v>
      </c>
      <c r="T514" s="15">
        <f>Tabela1[[#This Row],[MÉDIA]]+Tabela1[[#This Row],[MÉDIA]]*10%</f>
        <v>165</v>
      </c>
      <c r="U514" s="16">
        <f>VLOOKUP(Tabela1[[#This Row],[CD_ITEM]],'BD PESO UNITÁRIO'!A:F,6,0)</f>
        <v>10.680999999999999</v>
      </c>
      <c r="V514" s="15">
        <f>Tabela1[[#This Row],[META MARÇO FINAL]]*Tabela1[[#This Row],[PESO UNITÁRIO]]</f>
        <v>1762.3649999999998</v>
      </c>
    </row>
    <row r="515" spans="1:22" x14ac:dyDescent="0.3">
      <c r="A515" s="7" t="s">
        <v>205</v>
      </c>
      <c r="B515" s="8" t="s">
        <v>32</v>
      </c>
      <c r="C515" s="8" t="s">
        <v>96</v>
      </c>
      <c r="D515" s="9" t="s">
        <v>212</v>
      </c>
      <c r="E515" s="10" t="s">
        <v>213</v>
      </c>
      <c r="F515" s="11"/>
      <c r="G515" s="12" t="s">
        <v>222</v>
      </c>
      <c r="H515" s="12" t="str">
        <f>CONCATENATE(Tabela1[[#This Row],[ZONA]],Tabela1[[#This Row],[CD_ITEM]])</f>
        <v>G00046021650</v>
      </c>
      <c r="I515" s="13">
        <v>100</v>
      </c>
      <c r="J515" s="13">
        <v>0</v>
      </c>
      <c r="K515" s="13">
        <f>Tabela1[[#This Row],[Nov]]+Tabela1[[#This Row],[Nov Corte]]</f>
        <v>100</v>
      </c>
      <c r="L515" s="13">
        <f>IFERROR(VLOOKUP(H515,'Banco de dados ZDA'!A:I,9,0),0)</f>
        <v>0</v>
      </c>
      <c r="M515" s="13">
        <v>0</v>
      </c>
      <c r="N515" s="13">
        <v>200</v>
      </c>
      <c r="O515" s="13">
        <f>IFERROR(VLOOKUP(Tabela1[[#This Row],[Coluna2]],'Banco de dados ZDA'!A:J,10,0),0)</f>
        <v>0</v>
      </c>
      <c r="P515" s="13">
        <v>0</v>
      </c>
      <c r="Q515" s="13">
        <v>150</v>
      </c>
      <c r="R515" s="13">
        <f>AVERAGE(Tabela1[[#This Row],[NOVEMBRO TOTAL]],Tabela1[[#This Row],[DEZEMBRO TOTAL]],Tabela1[[#This Row],[JANEIRO TOTAL]])</f>
        <v>150</v>
      </c>
      <c r="S515" s="20">
        <f>IFERROR(Tabela1[[#This Row],[MÉDIA]]/Tabela1[[#This Row],[META MARÇO FINAL]],"-")</f>
        <v>0.90909090909090906</v>
      </c>
      <c r="T515" s="15">
        <f>Tabela1[[#This Row],[MÉDIA]]+Tabela1[[#This Row],[MÉDIA]]*10%</f>
        <v>165</v>
      </c>
      <c r="U515" s="16">
        <f>VLOOKUP(Tabela1[[#This Row],[CD_ITEM]],'BD PESO UNITÁRIO'!A:F,6,0)</f>
        <v>10.680999999999999</v>
      </c>
      <c r="V515" s="15">
        <f>Tabela1[[#This Row],[META MARÇO FINAL]]*Tabela1[[#This Row],[PESO UNITÁRIO]]</f>
        <v>1762.3649999999998</v>
      </c>
    </row>
    <row r="516" spans="1:22" x14ac:dyDescent="0.3">
      <c r="A516" s="7" t="s">
        <v>38</v>
      </c>
      <c r="B516" s="8" t="s">
        <v>21</v>
      </c>
      <c r="C516" s="8" t="s">
        <v>167</v>
      </c>
      <c r="D516" s="9" t="s">
        <v>214</v>
      </c>
      <c r="E516" s="10" t="s">
        <v>215</v>
      </c>
      <c r="F516" s="11"/>
      <c r="G516" s="12" t="s">
        <v>222</v>
      </c>
      <c r="H516" s="12" t="str">
        <f>CONCATENATE(Tabela1[[#This Row],[ZONA]],Tabela1[[#This Row],[CD_ITEM]])</f>
        <v>G00046021694</v>
      </c>
      <c r="I516" s="13">
        <v>100</v>
      </c>
      <c r="J516" s="13">
        <v>0</v>
      </c>
      <c r="K516" s="13">
        <f>Tabela1[[#This Row],[Nov]]+Tabela1[[#This Row],[Nov Corte]]</f>
        <v>100</v>
      </c>
      <c r="L516" s="13">
        <f>IFERROR(VLOOKUP(H516,'Banco de dados ZDA'!A:I,9,0),0)</f>
        <v>0</v>
      </c>
      <c r="M516" s="13">
        <v>0</v>
      </c>
      <c r="N516" s="13">
        <v>200</v>
      </c>
      <c r="O516" s="13">
        <f>IFERROR(VLOOKUP(Tabela1[[#This Row],[Coluna2]],'Banco de dados ZDA'!A:J,10,0),0)</f>
        <v>0</v>
      </c>
      <c r="P516" s="13">
        <v>0</v>
      </c>
      <c r="Q516" s="13">
        <v>150</v>
      </c>
      <c r="R516" s="13">
        <f>AVERAGE(Tabela1[[#This Row],[NOVEMBRO TOTAL]],Tabela1[[#This Row],[DEZEMBRO TOTAL]],Tabela1[[#This Row],[JANEIRO TOTAL]])</f>
        <v>150</v>
      </c>
      <c r="S516" s="20">
        <f>IFERROR(Tabela1[[#This Row],[MÉDIA]]/Tabela1[[#This Row],[META MARÇO FINAL]],"-")</f>
        <v>0.90909090909090906</v>
      </c>
      <c r="T516" s="15">
        <f>Tabela1[[#This Row],[MÉDIA]]+Tabela1[[#This Row],[MÉDIA]]*10%</f>
        <v>165</v>
      </c>
      <c r="U516" s="16">
        <f>VLOOKUP(Tabela1[[#This Row],[CD_ITEM]],'BD PESO UNITÁRIO'!A:F,6,0)</f>
        <v>4.5570000000000004</v>
      </c>
      <c r="V516" s="15">
        <f>Tabela1[[#This Row],[META MARÇO FINAL]]*Tabela1[[#This Row],[PESO UNITÁRIO]]</f>
        <v>751.90500000000009</v>
      </c>
    </row>
    <row r="517" spans="1:22" x14ac:dyDescent="0.3">
      <c r="A517" s="7" t="s">
        <v>26</v>
      </c>
      <c r="B517" s="8" t="s">
        <v>21</v>
      </c>
      <c r="C517" s="8" t="s">
        <v>167</v>
      </c>
      <c r="D517" s="9" t="s">
        <v>216</v>
      </c>
      <c r="E517" s="10" t="s">
        <v>217</v>
      </c>
      <c r="F517" s="11"/>
      <c r="G517" s="12" t="s">
        <v>222</v>
      </c>
      <c r="H517" s="12" t="str">
        <f>CONCATENATE(Tabela1[[#This Row],[ZONA]],Tabela1[[#This Row],[CD_ITEM]])</f>
        <v>G00046021681</v>
      </c>
      <c r="I517" s="13">
        <v>100</v>
      </c>
      <c r="J517" s="13">
        <v>0</v>
      </c>
      <c r="K517" s="13">
        <f>Tabela1[[#This Row],[Nov]]+Tabela1[[#This Row],[Nov Corte]]</f>
        <v>100</v>
      </c>
      <c r="L517" s="13">
        <f>IFERROR(VLOOKUP(H517,'Banco de dados ZDA'!A:I,9,0),0)</f>
        <v>0</v>
      </c>
      <c r="M517" s="13">
        <v>0</v>
      </c>
      <c r="N517" s="13">
        <v>200</v>
      </c>
      <c r="O517" s="13">
        <f>IFERROR(VLOOKUP(Tabela1[[#This Row],[Coluna2]],'Banco de dados ZDA'!A:J,10,0),0)</f>
        <v>0</v>
      </c>
      <c r="P517" s="13">
        <v>0</v>
      </c>
      <c r="Q517" s="13">
        <v>150</v>
      </c>
      <c r="R517" s="13">
        <f>AVERAGE(Tabela1[[#This Row],[NOVEMBRO TOTAL]],Tabela1[[#This Row],[DEZEMBRO TOTAL]],Tabela1[[#This Row],[JANEIRO TOTAL]])</f>
        <v>150</v>
      </c>
      <c r="S517" s="20">
        <f>IFERROR(Tabela1[[#This Row],[MÉDIA]]/Tabela1[[#This Row],[META MARÇO FINAL]],"-")</f>
        <v>0.90909090909090906</v>
      </c>
      <c r="T517" s="15">
        <f>Tabela1[[#This Row],[MÉDIA]]+Tabela1[[#This Row],[MÉDIA]]*10%</f>
        <v>165</v>
      </c>
      <c r="U517" s="16">
        <f>VLOOKUP(Tabela1[[#This Row],[CD_ITEM]],'BD PESO UNITÁRIO'!A:F,6,0)</f>
        <v>4.7789999999999999</v>
      </c>
      <c r="V517" s="15">
        <f>Tabela1[[#This Row],[META MARÇO FINAL]]*Tabela1[[#This Row],[PESO UNITÁRIO]]</f>
        <v>788.53499999999997</v>
      </c>
    </row>
    <row r="518" spans="1:22" x14ac:dyDescent="0.3">
      <c r="A518" s="7" t="s">
        <v>20</v>
      </c>
      <c r="B518" s="8" t="s">
        <v>21</v>
      </c>
      <c r="C518" s="8" t="s">
        <v>22</v>
      </c>
      <c r="D518" s="9" t="s">
        <v>23</v>
      </c>
      <c r="E518" s="10" t="s">
        <v>24</v>
      </c>
      <c r="F518" s="11"/>
      <c r="G518" s="12" t="s">
        <v>223</v>
      </c>
      <c r="H518" s="12" t="str">
        <f>CONCATENATE(Tabela1[[#This Row],[ZONA]],Tabela1[[#This Row],[CD_ITEM]])</f>
        <v>GS0001010515</v>
      </c>
      <c r="I518" s="13">
        <v>100</v>
      </c>
      <c r="J518" s="13">
        <v>0</v>
      </c>
      <c r="K518" s="13">
        <f>Tabela1[[#This Row],[Nov]]+Tabela1[[#This Row],[Nov Corte]]</f>
        <v>100</v>
      </c>
      <c r="L518" s="13">
        <f>IFERROR(VLOOKUP(H518,'Banco de dados ZDA'!A:I,9,0),0)</f>
        <v>0</v>
      </c>
      <c r="M518" s="13">
        <v>0</v>
      </c>
      <c r="N518" s="13">
        <v>200</v>
      </c>
      <c r="O518" s="13">
        <f>IFERROR(VLOOKUP(Tabela1[[#This Row],[Coluna2]],'Banco de dados ZDA'!A:J,10,0),0)</f>
        <v>0</v>
      </c>
      <c r="P518" s="13">
        <v>0</v>
      </c>
      <c r="Q518" s="13">
        <v>150</v>
      </c>
      <c r="R518" s="13">
        <f>AVERAGE(Tabela1[[#This Row],[NOVEMBRO TOTAL]],Tabela1[[#This Row],[DEZEMBRO TOTAL]],Tabela1[[#This Row],[JANEIRO TOTAL]])</f>
        <v>150</v>
      </c>
      <c r="S518" s="14">
        <f>IFERROR(Tabela1[[#This Row],[MÉDIA]]/Tabela1[[#This Row],[META MARÇO FINAL]],"-")</f>
        <v>0.90909090909090906</v>
      </c>
      <c r="T518" s="15">
        <f>Tabela1[[#This Row],[MÉDIA]]+Tabela1[[#This Row],[MÉDIA]]*10%</f>
        <v>165</v>
      </c>
      <c r="U518" s="16">
        <f>VLOOKUP(Tabela1[[#This Row],[CD_ITEM]],'BD PESO UNITÁRIO'!A:F,6,0)</f>
        <v>0.94599999999999995</v>
      </c>
      <c r="V518" s="15">
        <f>Tabela1[[#This Row],[META MARÇO FINAL]]*Tabela1[[#This Row],[PESO UNITÁRIO]]</f>
        <v>156.09</v>
      </c>
    </row>
    <row r="519" spans="1:22" x14ac:dyDescent="0.3">
      <c r="A519" s="7" t="s">
        <v>26</v>
      </c>
      <c r="B519" s="8" t="s">
        <v>21</v>
      </c>
      <c r="C519" s="8" t="s">
        <v>22</v>
      </c>
      <c r="D519" s="9" t="s">
        <v>27</v>
      </c>
      <c r="E519" s="10" t="s">
        <v>28</v>
      </c>
      <c r="F519" s="11"/>
      <c r="G519" s="12" t="s">
        <v>223</v>
      </c>
      <c r="H519" s="12" t="str">
        <f>CONCATENATE(Tabela1[[#This Row],[ZONA]],Tabela1[[#This Row],[CD_ITEM]])</f>
        <v>GS0001010517</v>
      </c>
      <c r="I519" s="13">
        <v>100</v>
      </c>
      <c r="J519" s="13">
        <v>0</v>
      </c>
      <c r="K519" s="13">
        <f>Tabela1[[#This Row],[Nov]]+Tabela1[[#This Row],[Nov Corte]]</f>
        <v>100</v>
      </c>
      <c r="L519" s="13">
        <f>IFERROR(VLOOKUP(H519,'Banco de dados ZDA'!A:I,9,0),0)</f>
        <v>0</v>
      </c>
      <c r="M519" s="13">
        <v>0</v>
      </c>
      <c r="N519" s="13">
        <v>200</v>
      </c>
      <c r="O519" s="13">
        <f>IFERROR(VLOOKUP(Tabela1[[#This Row],[Coluna2]],'Banco de dados ZDA'!A:J,10,0),0)</f>
        <v>0</v>
      </c>
      <c r="P519" s="13">
        <v>0</v>
      </c>
      <c r="Q519" s="13">
        <v>150</v>
      </c>
      <c r="R519" s="13">
        <f>AVERAGE(Tabela1[[#This Row],[NOVEMBRO TOTAL]],Tabela1[[#This Row],[DEZEMBRO TOTAL]],Tabela1[[#This Row],[JANEIRO TOTAL]])</f>
        <v>150</v>
      </c>
      <c r="S519" s="14">
        <f>IFERROR(Tabela1[[#This Row],[MÉDIA]]/Tabela1[[#This Row],[META MARÇO FINAL]],"-")</f>
        <v>0.90909090909090906</v>
      </c>
      <c r="T519" s="15">
        <f>Tabela1[[#This Row],[MÉDIA]]+Tabela1[[#This Row],[MÉDIA]]*10%</f>
        <v>165</v>
      </c>
      <c r="U519" s="16">
        <f>VLOOKUP(Tabela1[[#This Row],[CD_ITEM]],'BD PESO UNITÁRIO'!A:F,6,0)</f>
        <v>1.18</v>
      </c>
      <c r="V519" s="15">
        <f>Tabela1[[#This Row],[META MARÇO FINAL]]*Tabela1[[#This Row],[PESO UNITÁRIO]]</f>
        <v>194.7</v>
      </c>
    </row>
    <row r="520" spans="1:22" x14ac:dyDescent="0.3">
      <c r="A520" s="7" t="s">
        <v>26</v>
      </c>
      <c r="B520" s="8" t="s">
        <v>21</v>
      </c>
      <c r="C520" s="8" t="s">
        <v>22</v>
      </c>
      <c r="D520" s="9" t="s">
        <v>29</v>
      </c>
      <c r="E520" s="10" t="s">
        <v>30</v>
      </c>
      <c r="F520" s="11"/>
      <c r="G520" s="12" t="s">
        <v>223</v>
      </c>
      <c r="H520" s="12" t="str">
        <f>CONCATENATE(Tabela1[[#This Row],[ZONA]],Tabela1[[#This Row],[CD_ITEM]])</f>
        <v>GS0001010519</v>
      </c>
      <c r="I520" s="13">
        <v>100</v>
      </c>
      <c r="J520" s="13">
        <v>0</v>
      </c>
      <c r="K520" s="13">
        <f>Tabela1[[#This Row],[Nov]]+Tabela1[[#This Row],[Nov Corte]]</f>
        <v>100</v>
      </c>
      <c r="L520" s="13">
        <f>IFERROR(VLOOKUP(H520,'Banco de dados ZDA'!A:I,9,0),0)</f>
        <v>0</v>
      </c>
      <c r="M520" s="13">
        <v>0</v>
      </c>
      <c r="N520" s="13">
        <v>200</v>
      </c>
      <c r="O520" s="13">
        <f>IFERROR(VLOOKUP(Tabela1[[#This Row],[Coluna2]],'Banco de dados ZDA'!A:J,10,0),0)</f>
        <v>0</v>
      </c>
      <c r="P520" s="13">
        <v>0</v>
      </c>
      <c r="Q520" s="13">
        <v>150</v>
      </c>
      <c r="R520" s="13">
        <f>AVERAGE(Tabela1[[#This Row],[NOVEMBRO TOTAL]],Tabela1[[#This Row],[DEZEMBRO TOTAL]],Tabela1[[#This Row],[JANEIRO TOTAL]])</f>
        <v>150</v>
      </c>
      <c r="S520" s="14">
        <f>IFERROR(Tabela1[[#This Row],[MÉDIA]]/Tabela1[[#This Row],[META MARÇO FINAL]],"-")</f>
        <v>0.90909090909090906</v>
      </c>
      <c r="T520" s="15">
        <f>Tabela1[[#This Row],[MÉDIA]]+Tabela1[[#This Row],[MÉDIA]]*10%</f>
        <v>165</v>
      </c>
      <c r="U520" s="16">
        <f>VLOOKUP(Tabela1[[#This Row],[CD_ITEM]],'BD PESO UNITÁRIO'!A:F,6,0)</f>
        <v>1.18</v>
      </c>
      <c r="V520" s="15">
        <f>Tabela1[[#This Row],[META MARÇO FINAL]]*Tabela1[[#This Row],[PESO UNITÁRIO]]</f>
        <v>194.7</v>
      </c>
    </row>
    <row r="521" spans="1:22" x14ac:dyDescent="0.3">
      <c r="A521" s="7" t="s">
        <v>31</v>
      </c>
      <c r="B521" s="8" t="s">
        <v>32</v>
      </c>
      <c r="C521" s="8" t="s">
        <v>33</v>
      </c>
      <c r="D521" s="9" t="s">
        <v>34</v>
      </c>
      <c r="E521" s="10" t="s">
        <v>35</v>
      </c>
      <c r="F521" s="11"/>
      <c r="G521" s="12" t="s">
        <v>223</v>
      </c>
      <c r="H521" s="12" t="str">
        <f>CONCATENATE(Tabela1[[#This Row],[ZONA]],Tabela1[[#This Row],[CD_ITEM]])</f>
        <v>GS0001020122</v>
      </c>
      <c r="I521" s="13">
        <v>100</v>
      </c>
      <c r="J521" s="13">
        <v>0</v>
      </c>
      <c r="K521" s="13">
        <f>Tabela1[[#This Row],[Nov]]+Tabela1[[#This Row],[Nov Corte]]</f>
        <v>100</v>
      </c>
      <c r="L521" s="13">
        <f>IFERROR(VLOOKUP(H521,'Banco de dados ZDA'!A:I,9,0),0)</f>
        <v>0</v>
      </c>
      <c r="M521" s="13">
        <v>0</v>
      </c>
      <c r="N521" s="13">
        <v>200</v>
      </c>
      <c r="O521" s="13">
        <f>IFERROR(VLOOKUP(Tabela1[[#This Row],[Coluna2]],'Banco de dados ZDA'!A:J,10,0),0)</f>
        <v>0</v>
      </c>
      <c r="P521" s="13">
        <v>0</v>
      </c>
      <c r="Q521" s="13">
        <v>150</v>
      </c>
      <c r="R521" s="13">
        <f>AVERAGE(Tabela1[[#This Row],[NOVEMBRO TOTAL]],Tabela1[[#This Row],[DEZEMBRO TOTAL]],Tabela1[[#This Row],[JANEIRO TOTAL]])</f>
        <v>150</v>
      </c>
      <c r="S521" s="14">
        <f>IFERROR(Tabela1[[#This Row],[MÉDIA]]/Tabela1[[#This Row],[META MARÇO FINAL]],"-")</f>
        <v>0.90909090909090906</v>
      </c>
      <c r="T521" s="15">
        <f>Tabela1[[#This Row],[MÉDIA]]+Tabela1[[#This Row],[MÉDIA]]*10%</f>
        <v>165</v>
      </c>
      <c r="U521" s="16">
        <f>VLOOKUP(Tabela1[[#This Row],[CD_ITEM]],'BD PESO UNITÁRIO'!A:F,6,0)</f>
        <v>25.18</v>
      </c>
      <c r="V521" s="15">
        <f>Tabela1[[#This Row],[META MARÇO FINAL]]*Tabela1[[#This Row],[PESO UNITÁRIO]]</f>
        <v>4154.7</v>
      </c>
    </row>
    <row r="522" spans="1:22" x14ac:dyDescent="0.3">
      <c r="A522" s="7" t="s">
        <v>31</v>
      </c>
      <c r="B522" s="8" t="s">
        <v>32</v>
      </c>
      <c r="C522" s="8" t="s">
        <v>22</v>
      </c>
      <c r="D522" s="9" t="s">
        <v>36</v>
      </c>
      <c r="E522" s="10" t="s">
        <v>37</v>
      </c>
      <c r="F522" s="11"/>
      <c r="G522" s="12" t="s">
        <v>223</v>
      </c>
      <c r="H522" s="12" t="str">
        <f>CONCATENATE(Tabela1[[#This Row],[ZONA]],Tabela1[[#This Row],[CD_ITEM]])</f>
        <v>GS0001020123</v>
      </c>
      <c r="I522" s="13">
        <v>100</v>
      </c>
      <c r="J522" s="13">
        <v>0</v>
      </c>
      <c r="K522" s="13">
        <f>Tabela1[[#This Row],[Nov]]+Tabela1[[#This Row],[Nov Corte]]</f>
        <v>100</v>
      </c>
      <c r="L522" s="13">
        <f>IFERROR(VLOOKUP(H522,'Banco de dados ZDA'!A:I,9,0),0)</f>
        <v>0</v>
      </c>
      <c r="M522" s="13">
        <v>0</v>
      </c>
      <c r="N522" s="13">
        <v>200</v>
      </c>
      <c r="O522" s="13">
        <f>IFERROR(VLOOKUP(Tabela1[[#This Row],[Coluna2]],'Banco de dados ZDA'!A:J,10,0),0)</f>
        <v>0</v>
      </c>
      <c r="P522" s="13">
        <v>0</v>
      </c>
      <c r="Q522" s="13">
        <v>150</v>
      </c>
      <c r="R522" s="13">
        <f>AVERAGE(Tabela1[[#This Row],[NOVEMBRO TOTAL]],Tabela1[[#This Row],[DEZEMBRO TOTAL]],Tabela1[[#This Row],[JANEIRO TOTAL]])</f>
        <v>150</v>
      </c>
      <c r="S522" s="14">
        <f>IFERROR(Tabela1[[#This Row],[MÉDIA]]/Tabela1[[#This Row],[META MARÇO FINAL]],"-")</f>
        <v>0.90909090909090906</v>
      </c>
      <c r="T522" s="15">
        <f>Tabela1[[#This Row],[MÉDIA]]+Tabela1[[#This Row],[MÉDIA]]*10%</f>
        <v>165</v>
      </c>
      <c r="U522" s="16">
        <f>VLOOKUP(Tabela1[[#This Row],[CD_ITEM]],'BD PESO UNITÁRIO'!A:F,6,0)</f>
        <v>25.18</v>
      </c>
      <c r="V522" s="15">
        <f>Tabela1[[#This Row],[META MARÇO FINAL]]*Tabela1[[#This Row],[PESO UNITÁRIO]]</f>
        <v>4154.7</v>
      </c>
    </row>
    <row r="523" spans="1:22" x14ac:dyDescent="0.3">
      <c r="A523" s="7" t="s">
        <v>38</v>
      </c>
      <c r="B523" s="8" t="s">
        <v>21</v>
      </c>
      <c r="C523" s="8" t="s">
        <v>22</v>
      </c>
      <c r="D523" s="9" t="s">
        <v>39</v>
      </c>
      <c r="E523" s="10" t="s">
        <v>40</v>
      </c>
      <c r="F523" s="11"/>
      <c r="G523" s="12" t="s">
        <v>223</v>
      </c>
      <c r="H523" s="12" t="str">
        <f>CONCATENATE(Tabela1[[#This Row],[ZONA]],Tabela1[[#This Row],[CD_ITEM]])</f>
        <v>GS0001020713</v>
      </c>
      <c r="I523" s="13">
        <v>100</v>
      </c>
      <c r="J523" s="13">
        <v>0</v>
      </c>
      <c r="K523" s="13">
        <f>Tabela1[[#This Row],[Nov]]+Tabela1[[#This Row],[Nov Corte]]</f>
        <v>100</v>
      </c>
      <c r="L523" s="13">
        <f>IFERROR(VLOOKUP(H523,'Banco de dados ZDA'!A:I,9,0),0)</f>
        <v>0</v>
      </c>
      <c r="M523" s="13">
        <v>0</v>
      </c>
      <c r="N523" s="13">
        <v>200</v>
      </c>
      <c r="O523" s="13">
        <f>IFERROR(VLOOKUP(Tabela1[[#This Row],[Coluna2]],'Banco de dados ZDA'!A:J,10,0),0)</f>
        <v>0</v>
      </c>
      <c r="P523" s="13">
        <v>0</v>
      </c>
      <c r="Q523" s="13">
        <v>150</v>
      </c>
      <c r="R523" s="13">
        <f>AVERAGE(Tabela1[[#This Row],[NOVEMBRO TOTAL]],Tabela1[[#This Row],[DEZEMBRO TOTAL]],Tabela1[[#This Row],[JANEIRO TOTAL]])</f>
        <v>150</v>
      </c>
      <c r="S523" s="14">
        <f>IFERROR(Tabela1[[#This Row],[MÉDIA]]/Tabela1[[#This Row],[META MARÇO FINAL]],"-")</f>
        <v>0.90909090909090906</v>
      </c>
      <c r="T523" s="15">
        <f>Tabela1[[#This Row],[MÉDIA]]+Tabela1[[#This Row],[MÉDIA]]*10%</f>
        <v>165</v>
      </c>
      <c r="U523" s="16">
        <f>VLOOKUP(Tabela1[[#This Row],[CD_ITEM]],'BD PESO UNITÁRIO'!A:F,6,0)</f>
        <v>2.2050000000000001</v>
      </c>
      <c r="V523" s="15">
        <f>Tabela1[[#This Row],[META MARÇO FINAL]]*Tabela1[[#This Row],[PESO UNITÁRIO]]</f>
        <v>363.82499999999999</v>
      </c>
    </row>
    <row r="524" spans="1:22" x14ac:dyDescent="0.3">
      <c r="A524" s="7" t="s">
        <v>38</v>
      </c>
      <c r="B524" s="8" t="s">
        <v>21</v>
      </c>
      <c r="C524" s="8" t="s">
        <v>22</v>
      </c>
      <c r="D524" s="9" t="s">
        <v>41</v>
      </c>
      <c r="E524" s="10" t="s">
        <v>42</v>
      </c>
      <c r="F524" s="11"/>
      <c r="G524" s="12" t="s">
        <v>223</v>
      </c>
      <c r="H524" s="12" t="str">
        <f>CONCATENATE(Tabela1[[#This Row],[ZONA]],Tabela1[[#This Row],[CD_ITEM]])</f>
        <v>GS0001020757</v>
      </c>
      <c r="I524" s="13">
        <v>100</v>
      </c>
      <c r="J524" s="13">
        <v>0</v>
      </c>
      <c r="K524" s="13">
        <f>Tabela1[[#This Row],[Nov]]+Tabela1[[#This Row],[Nov Corte]]</f>
        <v>100</v>
      </c>
      <c r="L524" s="13">
        <f>IFERROR(VLOOKUP(H524,'Banco de dados ZDA'!A:I,9,0),0)</f>
        <v>0</v>
      </c>
      <c r="M524" s="13">
        <v>0</v>
      </c>
      <c r="N524" s="13">
        <v>200</v>
      </c>
      <c r="O524" s="13">
        <f>IFERROR(VLOOKUP(Tabela1[[#This Row],[Coluna2]],'Banco de dados ZDA'!A:J,10,0),0)</f>
        <v>0</v>
      </c>
      <c r="P524" s="13">
        <v>0</v>
      </c>
      <c r="Q524" s="13">
        <v>150</v>
      </c>
      <c r="R524" s="13">
        <f>AVERAGE(Tabela1[[#This Row],[NOVEMBRO TOTAL]],Tabela1[[#This Row],[DEZEMBRO TOTAL]],Tabela1[[#This Row],[JANEIRO TOTAL]])</f>
        <v>150</v>
      </c>
      <c r="S524" s="14">
        <f>IFERROR(Tabela1[[#This Row],[MÉDIA]]/Tabela1[[#This Row],[META MARÇO FINAL]],"-")</f>
        <v>0.90909090909090906</v>
      </c>
      <c r="T524" s="15">
        <f>Tabela1[[#This Row],[MÉDIA]]+Tabela1[[#This Row],[MÉDIA]]*10%</f>
        <v>165</v>
      </c>
      <c r="U524" s="16">
        <f>VLOOKUP(Tabela1[[#This Row],[CD_ITEM]],'BD PESO UNITÁRIO'!A:F,6,0)</f>
        <v>2.0310000000000001</v>
      </c>
      <c r="V524" s="15">
        <f>Tabela1[[#This Row],[META MARÇO FINAL]]*Tabela1[[#This Row],[PESO UNITÁRIO]]</f>
        <v>335.11500000000001</v>
      </c>
    </row>
    <row r="525" spans="1:22" x14ac:dyDescent="0.3">
      <c r="A525" s="7" t="s">
        <v>38</v>
      </c>
      <c r="B525" s="8" t="s">
        <v>21</v>
      </c>
      <c r="C525" s="8" t="s">
        <v>22</v>
      </c>
      <c r="D525" s="9" t="s">
        <v>43</v>
      </c>
      <c r="E525" s="10" t="s">
        <v>44</v>
      </c>
      <c r="F525" s="11"/>
      <c r="G525" s="12" t="s">
        <v>223</v>
      </c>
      <c r="H525" s="12" t="str">
        <f>CONCATENATE(Tabela1[[#This Row],[ZONA]],Tabela1[[#This Row],[CD_ITEM]])</f>
        <v>GS0001021031</v>
      </c>
      <c r="I525" s="13">
        <v>100</v>
      </c>
      <c r="J525" s="13">
        <v>0</v>
      </c>
      <c r="K525" s="13">
        <f>Tabela1[[#This Row],[Nov]]+Tabela1[[#This Row],[Nov Corte]]</f>
        <v>100</v>
      </c>
      <c r="L525" s="13">
        <f>IFERROR(VLOOKUP(H525,'Banco de dados ZDA'!A:I,9,0),0)</f>
        <v>0</v>
      </c>
      <c r="M525" s="13">
        <v>0</v>
      </c>
      <c r="N525" s="13">
        <v>200</v>
      </c>
      <c r="O525" s="13">
        <f>IFERROR(VLOOKUP(Tabela1[[#This Row],[Coluna2]],'Banco de dados ZDA'!A:J,10,0),0)</f>
        <v>0</v>
      </c>
      <c r="P525" s="13">
        <v>0</v>
      </c>
      <c r="Q525" s="13">
        <v>150</v>
      </c>
      <c r="R525" s="13">
        <f>AVERAGE(Tabela1[[#This Row],[NOVEMBRO TOTAL]],Tabela1[[#This Row],[DEZEMBRO TOTAL]],Tabela1[[#This Row],[JANEIRO TOTAL]])</f>
        <v>150</v>
      </c>
      <c r="S525" s="14">
        <f>IFERROR(Tabela1[[#This Row],[MÉDIA]]/Tabela1[[#This Row],[META MARÇO FINAL]],"-")</f>
        <v>0.90909090909090906</v>
      </c>
      <c r="T525" s="15">
        <f>Tabela1[[#This Row],[MÉDIA]]+Tabela1[[#This Row],[MÉDIA]]*10%</f>
        <v>165</v>
      </c>
      <c r="U525" s="16">
        <f>VLOOKUP(Tabela1[[#This Row],[CD_ITEM]],'BD PESO UNITÁRIO'!A:F,6,0)</f>
        <v>6.798</v>
      </c>
      <c r="V525" s="15">
        <f>Tabela1[[#This Row],[META MARÇO FINAL]]*Tabela1[[#This Row],[PESO UNITÁRIO]]</f>
        <v>1121.67</v>
      </c>
    </row>
    <row r="526" spans="1:22" x14ac:dyDescent="0.3">
      <c r="A526" s="7" t="s">
        <v>31</v>
      </c>
      <c r="B526" s="8" t="s">
        <v>32</v>
      </c>
      <c r="C526" s="8" t="s">
        <v>22</v>
      </c>
      <c r="D526" s="9" t="s">
        <v>45</v>
      </c>
      <c r="E526" s="10" t="s">
        <v>46</v>
      </c>
      <c r="F526" s="11"/>
      <c r="G526" s="12" t="s">
        <v>223</v>
      </c>
      <c r="H526" s="12" t="str">
        <f>CONCATENATE(Tabela1[[#This Row],[ZONA]],Tabela1[[#This Row],[CD_ITEM]])</f>
        <v>GS0001021161</v>
      </c>
      <c r="I526" s="13">
        <v>100</v>
      </c>
      <c r="J526" s="13">
        <v>0</v>
      </c>
      <c r="K526" s="13">
        <f>Tabela1[[#This Row],[Nov]]+Tabela1[[#This Row],[Nov Corte]]</f>
        <v>100</v>
      </c>
      <c r="L526" s="13">
        <f>IFERROR(VLOOKUP(H526,'Banco de dados ZDA'!A:I,9,0),0)</f>
        <v>0</v>
      </c>
      <c r="M526" s="13">
        <v>0</v>
      </c>
      <c r="N526" s="13">
        <v>200</v>
      </c>
      <c r="O526" s="13">
        <f>IFERROR(VLOOKUP(Tabela1[[#This Row],[Coluna2]],'Banco de dados ZDA'!A:J,10,0),0)</f>
        <v>0</v>
      </c>
      <c r="P526" s="13">
        <v>0</v>
      </c>
      <c r="Q526" s="13">
        <v>150</v>
      </c>
      <c r="R526" s="13">
        <f>AVERAGE(Tabela1[[#This Row],[NOVEMBRO TOTAL]],Tabela1[[#This Row],[DEZEMBRO TOTAL]],Tabela1[[#This Row],[JANEIRO TOTAL]])</f>
        <v>150</v>
      </c>
      <c r="S526" s="14">
        <f>IFERROR(Tabela1[[#This Row],[MÉDIA]]/Tabela1[[#This Row],[META MARÇO FINAL]],"-")</f>
        <v>0.90909090909090906</v>
      </c>
      <c r="T526" s="15">
        <f>Tabela1[[#This Row],[MÉDIA]]+Tabela1[[#This Row],[MÉDIA]]*10%</f>
        <v>165</v>
      </c>
      <c r="U526" s="16">
        <f>VLOOKUP(Tabela1[[#This Row],[CD_ITEM]],'BD PESO UNITÁRIO'!A:F,6,0)</f>
        <v>25.18</v>
      </c>
      <c r="V526" s="15">
        <f>Tabela1[[#This Row],[META MARÇO FINAL]]*Tabela1[[#This Row],[PESO UNITÁRIO]]</f>
        <v>4154.7</v>
      </c>
    </row>
    <row r="527" spans="1:22" x14ac:dyDescent="0.3">
      <c r="A527" s="7" t="s">
        <v>38</v>
      </c>
      <c r="B527" s="8" t="s">
        <v>21</v>
      </c>
      <c r="C527" s="8" t="s">
        <v>22</v>
      </c>
      <c r="D527" s="9" t="s">
        <v>47</v>
      </c>
      <c r="E527" s="10" t="s">
        <v>48</v>
      </c>
      <c r="F527" s="11"/>
      <c r="G527" s="12" t="s">
        <v>223</v>
      </c>
      <c r="H527" s="12" t="str">
        <f>CONCATENATE(Tabela1[[#This Row],[ZONA]],Tabela1[[#This Row],[CD_ITEM]])</f>
        <v>GS0001021162</v>
      </c>
      <c r="I527" s="13">
        <v>100</v>
      </c>
      <c r="J527" s="13">
        <v>0</v>
      </c>
      <c r="K527" s="13">
        <f>Tabela1[[#This Row],[Nov]]+Tabela1[[#This Row],[Nov Corte]]</f>
        <v>100</v>
      </c>
      <c r="L527" s="13">
        <f>IFERROR(VLOOKUP(H527,'Banco de dados ZDA'!A:I,9,0),0)</f>
        <v>0</v>
      </c>
      <c r="M527" s="13">
        <v>0</v>
      </c>
      <c r="N527" s="13">
        <v>200</v>
      </c>
      <c r="O527" s="13">
        <f>IFERROR(VLOOKUP(Tabela1[[#This Row],[Coluna2]],'Banco de dados ZDA'!A:J,10,0),0)</f>
        <v>0</v>
      </c>
      <c r="P527" s="13">
        <v>0</v>
      </c>
      <c r="Q527" s="13">
        <v>150</v>
      </c>
      <c r="R527" s="13">
        <f>AVERAGE(Tabela1[[#This Row],[NOVEMBRO TOTAL]],Tabela1[[#This Row],[DEZEMBRO TOTAL]],Tabela1[[#This Row],[JANEIRO TOTAL]])</f>
        <v>150</v>
      </c>
      <c r="S527" s="14">
        <f>IFERROR(Tabela1[[#This Row],[MÉDIA]]/Tabela1[[#This Row],[META MARÇO FINAL]],"-")</f>
        <v>0.90909090909090906</v>
      </c>
      <c r="T527" s="15">
        <f>Tabela1[[#This Row],[MÉDIA]]+Tabela1[[#This Row],[MÉDIA]]*10%</f>
        <v>165</v>
      </c>
      <c r="U527" s="16">
        <f>VLOOKUP(Tabela1[[#This Row],[CD_ITEM]],'BD PESO UNITÁRIO'!A:F,6,0)</f>
        <v>6.6059999999999999</v>
      </c>
      <c r="V527" s="15">
        <f>Tabela1[[#This Row],[META MARÇO FINAL]]*Tabela1[[#This Row],[PESO UNITÁRIO]]</f>
        <v>1089.99</v>
      </c>
    </row>
    <row r="528" spans="1:22" x14ac:dyDescent="0.3">
      <c r="A528" s="7" t="s">
        <v>38</v>
      </c>
      <c r="B528" s="8" t="s">
        <v>21</v>
      </c>
      <c r="C528" s="8" t="s">
        <v>22</v>
      </c>
      <c r="D528" s="9" t="s">
        <v>49</v>
      </c>
      <c r="E528" s="10" t="s">
        <v>50</v>
      </c>
      <c r="F528" s="11"/>
      <c r="G528" s="12" t="s">
        <v>223</v>
      </c>
      <c r="H528" s="12" t="str">
        <f>CONCATENATE(Tabela1[[#This Row],[ZONA]],Tabela1[[#This Row],[CD_ITEM]])</f>
        <v>GS0001021171</v>
      </c>
      <c r="I528" s="13">
        <v>100</v>
      </c>
      <c r="J528" s="13">
        <v>0</v>
      </c>
      <c r="K528" s="13">
        <f>Tabela1[[#This Row],[Nov]]+Tabela1[[#This Row],[Nov Corte]]</f>
        <v>100</v>
      </c>
      <c r="L528" s="13">
        <f>IFERROR(VLOOKUP(H528,'Banco de dados ZDA'!A:I,9,0),0)</f>
        <v>0</v>
      </c>
      <c r="M528" s="13">
        <v>0</v>
      </c>
      <c r="N528" s="13">
        <v>200</v>
      </c>
      <c r="O528" s="13">
        <f>IFERROR(VLOOKUP(Tabela1[[#This Row],[Coluna2]],'Banco de dados ZDA'!A:J,10,0),0)</f>
        <v>0</v>
      </c>
      <c r="P528" s="13">
        <v>0</v>
      </c>
      <c r="Q528" s="13">
        <v>150</v>
      </c>
      <c r="R528" s="13">
        <f>AVERAGE(Tabela1[[#This Row],[NOVEMBRO TOTAL]],Tabela1[[#This Row],[DEZEMBRO TOTAL]],Tabela1[[#This Row],[JANEIRO TOTAL]])</f>
        <v>150</v>
      </c>
      <c r="S528" s="14">
        <f>IFERROR(Tabela1[[#This Row],[MÉDIA]]/Tabela1[[#This Row],[META MARÇO FINAL]],"-")</f>
        <v>0.90909090909090906</v>
      </c>
      <c r="T528" s="15">
        <f>Tabela1[[#This Row],[MÉDIA]]+Tabela1[[#This Row],[MÉDIA]]*10%</f>
        <v>165</v>
      </c>
      <c r="U528" s="16">
        <f>VLOOKUP(Tabela1[[#This Row],[CD_ITEM]],'BD PESO UNITÁRIO'!A:F,6,0)</f>
        <v>8.1820000000000004</v>
      </c>
      <c r="V528" s="15">
        <f>Tabela1[[#This Row],[META MARÇO FINAL]]*Tabela1[[#This Row],[PESO UNITÁRIO]]</f>
        <v>1350.03</v>
      </c>
    </row>
    <row r="529" spans="1:22" x14ac:dyDescent="0.3">
      <c r="A529" s="7" t="s">
        <v>26</v>
      </c>
      <c r="B529" s="8" t="s">
        <v>21</v>
      </c>
      <c r="C529" s="8" t="s">
        <v>22</v>
      </c>
      <c r="D529" s="9" t="s">
        <v>51</v>
      </c>
      <c r="E529" s="10" t="s">
        <v>52</v>
      </c>
      <c r="F529" s="11"/>
      <c r="G529" s="12" t="s">
        <v>223</v>
      </c>
      <c r="H529" s="12" t="str">
        <f>CONCATENATE(Tabela1[[#This Row],[ZONA]],Tabela1[[#This Row],[CD_ITEM]])</f>
        <v>GS0001021206</v>
      </c>
      <c r="I529" s="13">
        <v>100</v>
      </c>
      <c r="J529" s="13">
        <v>0</v>
      </c>
      <c r="K529" s="13">
        <f>Tabela1[[#This Row],[Nov]]+Tabela1[[#This Row],[Nov Corte]]</f>
        <v>100</v>
      </c>
      <c r="L529" s="13">
        <f>IFERROR(VLOOKUP(H529,'Banco de dados ZDA'!A:I,9,0),0)</f>
        <v>0</v>
      </c>
      <c r="M529" s="13">
        <v>0</v>
      </c>
      <c r="N529" s="13">
        <v>200</v>
      </c>
      <c r="O529" s="13">
        <f>IFERROR(VLOOKUP(Tabela1[[#This Row],[Coluna2]],'Banco de dados ZDA'!A:J,10,0),0)</f>
        <v>0</v>
      </c>
      <c r="P529" s="13">
        <v>0</v>
      </c>
      <c r="Q529" s="13">
        <v>150</v>
      </c>
      <c r="R529" s="13">
        <f>AVERAGE(Tabela1[[#This Row],[NOVEMBRO TOTAL]],Tabela1[[#This Row],[DEZEMBRO TOTAL]],Tabela1[[#This Row],[JANEIRO TOTAL]])</f>
        <v>150</v>
      </c>
      <c r="S529" s="14">
        <f>IFERROR(Tabela1[[#This Row],[MÉDIA]]/Tabela1[[#This Row],[META MARÇO FINAL]],"-")</f>
        <v>0.90909090909090906</v>
      </c>
      <c r="T529" s="15">
        <f>Tabela1[[#This Row],[MÉDIA]]+Tabela1[[#This Row],[MÉDIA]]*10%</f>
        <v>165</v>
      </c>
      <c r="U529" s="16">
        <f>VLOOKUP(Tabela1[[#This Row],[CD_ITEM]],'BD PESO UNITÁRIO'!A:F,6,0)</f>
        <v>1.18</v>
      </c>
      <c r="V529" s="15">
        <f>Tabela1[[#This Row],[META MARÇO FINAL]]*Tabela1[[#This Row],[PESO UNITÁRIO]]</f>
        <v>194.7</v>
      </c>
    </row>
    <row r="530" spans="1:22" x14ac:dyDescent="0.3">
      <c r="A530" s="7" t="s">
        <v>53</v>
      </c>
      <c r="B530" s="8" t="s">
        <v>21</v>
      </c>
      <c r="C530" s="8" t="s">
        <v>22</v>
      </c>
      <c r="D530" s="9" t="s">
        <v>54</v>
      </c>
      <c r="E530" s="10" t="s">
        <v>55</v>
      </c>
      <c r="F530" s="11"/>
      <c r="G530" s="12" t="s">
        <v>223</v>
      </c>
      <c r="H530" s="12" t="str">
        <f>CONCATENATE(Tabela1[[#This Row],[ZONA]],Tabela1[[#This Row],[CD_ITEM]])</f>
        <v>GS0001021242</v>
      </c>
      <c r="I530" s="13">
        <v>100</v>
      </c>
      <c r="J530" s="13">
        <v>0</v>
      </c>
      <c r="K530" s="13">
        <f>Tabela1[[#This Row],[Nov]]+Tabela1[[#This Row],[Nov Corte]]</f>
        <v>100</v>
      </c>
      <c r="L530" s="13">
        <f>IFERROR(VLOOKUP(H530,'Banco de dados ZDA'!A:I,9,0),0)</f>
        <v>0</v>
      </c>
      <c r="M530" s="13">
        <v>0</v>
      </c>
      <c r="N530" s="13">
        <v>200</v>
      </c>
      <c r="O530" s="13">
        <f>IFERROR(VLOOKUP(Tabela1[[#This Row],[Coluna2]],'Banco de dados ZDA'!A:J,10,0),0)</f>
        <v>0</v>
      </c>
      <c r="P530" s="13">
        <v>0</v>
      </c>
      <c r="Q530" s="13">
        <v>150</v>
      </c>
      <c r="R530" s="13">
        <f>AVERAGE(Tabela1[[#This Row],[NOVEMBRO TOTAL]],Tabela1[[#This Row],[DEZEMBRO TOTAL]],Tabela1[[#This Row],[JANEIRO TOTAL]])</f>
        <v>150</v>
      </c>
      <c r="S530" s="14">
        <f>IFERROR(Tabela1[[#This Row],[MÉDIA]]/Tabela1[[#This Row],[META MARÇO FINAL]],"-")</f>
        <v>0.90909090909090906</v>
      </c>
      <c r="T530" s="15">
        <f>Tabela1[[#This Row],[MÉDIA]]+Tabela1[[#This Row],[MÉDIA]]*10%</f>
        <v>165</v>
      </c>
      <c r="U530" s="16">
        <f>VLOOKUP(Tabela1[[#This Row],[CD_ITEM]],'BD PESO UNITÁRIO'!A:F,6,0)</f>
        <v>2.855</v>
      </c>
      <c r="V530" s="15">
        <f>Tabela1[[#This Row],[META MARÇO FINAL]]*Tabela1[[#This Row],[PESO UNITÁRIO]]</f>
        <v>471.07499999999999</v>
      </c>
    </row>
    <row r="531" spans="1:22" x14ac:dyDescent="0.3">
      <c r="A531" s="7" t="s">
        <v>56</v>
      </c>
      <c r="B531" s="8" t="s">
        <v>57</v>
      </c>
      <c r="C531" s="8" t="s">
        <v>22</v>
      </c>
      <c r="D531" s="9" t="s">
        <v>58</v>
      </c>
      <c r="E531" s="10" t="s">
        <v>59</v>
      </c>
      <c r="F531" s="11"/>
      <c r="G531" s="12" t="s">
        <v>223</v>
      </c>
      <c r="H531" s="12" t="str">
        <f>CONCATENATE(Tabela1[[#This Row],[ZONA]],Tabela1[[#This Row],[CD_ITEM]])</f>
        <v>GS0001021265</v>
      </c>
      <c r="I531" s="13">
        <v>100</v>
      </c>
      <c r="J531" s="13">
        <v>0</v>
      </c>
      <c r="K531" s="13">
        <f>Tabela1[[#This Row],[Nov]]+Tabela1[[#This Row],[Nov Corte]]</f>
        <v>100</v>
      </c>
      <c r="L531" s="13">
        <f>IFERROR(VLOOKUP(H531,'Banco de dados ZDA'!A:I,9,0),0)</f>
        <v>0</v>
      </c>
      <c r="M531" s="13">
        <v>0</v>
      </c>
      <c r="N531" s="13">
        <v>200</v>
      </c>
      <c r="O531" s="13">
        <f>IFERROR(VLOOKUP(Tabela1[[#This Row],[Coluna2]],'Banco de dados ZDA'!A:J,10,0),0)</f>
        <v>0</v>
      </c>
      <c r="P531" s="13">
        <v>0</v>
      </c>
      <c r="Q531" s="13">
        <v>150</v>
      </c>
      <c r="R531" s="13">
        <f>AVERAGE(Tabela1[[#This Row],[NOVEMBRO TOTAL]],Tabela1[[#This Row],[DEZEMBRO TOTAL]],Tabela1[[#This Row],[JANEIRO TOTAL]])</f>
        <v>150</v>
      </c>
      <c r="S531" s="14">
        <f>IFERROR(Tabela1[[#This Row],[MÉDIA]]/Tabela1[[#This Row],[META MARÇO FINAL]],"-")</f>
        <v>0.90909090909090906</v>
      </c>
      <c r="T531" s="15">
        <f>Tabela1[[#This Row],[MÉDIA]]+Tabela1[[#This Row],[MÉDIA]]*10%</f>
        <v>165</v>
      </c>
      <c r="U531" s="16">
        <f>VLOOKUP(Tabela1[[#This Row],[CD_ITEM]],'BD PESO UNITÁRIO'!A:F,6,0)</f>
        <v>4.8540000000000001</v>
      </c>
      <c r="V531" s="15">
        <f>Tabela1[[#This Row],[META MARÇO FINAL]]*Tabela1[[#This Row],[PESO UNITÁRIO]]</f>
        <v>800.91</v>
      </c>
    </row>
    <row r="532" spans="1:22" x14ac:dyDescent="0.3">
      <c r="A532" s="7" t="s">
        <v>56</v>
      </c>
      <c r="B532" s="8" t="s">
        <v>57</v>
      </c>
      <c r="C532" s="8" t="s">
        <v>22</v>
      </c>
      <c r="D532" s="9" t="s">
        <v>60</v>
      </c>
      <c r="E532" s="10" t="s">
        <v>61</v>
      </c>
      <c r="F532" s="11"/>
      <c r="G532" s="12" t="s">
        <v>223</v>
      </c>
      <c r="H532" s="12" t="str">
        <f>CONCATENATE(Tabela1[[#This Row],[ZONA]],Tabela1[[#This Row],[CD_ITEM]])</f>
        <v>GS0001021267</v>
      </c>
      <c r="I532" s="13">
        <v>100</v>
      </c>
      <c r="J532" s="13">
        <v>0</v>
      </c>
      <c r="K532" s="13">
        <f>Tabela1[[#This Row],[Nov]]+Tabela1[[#This Row],[Nov Corte]]</f>
        <v>100</v>
      </c>
      <c r="L532" s="13">
        <f>IFERROR(VLOOKUP(H532,'Banco de dados ZDA'!A:I,9,0),0)</f>
        <v>0</v>
      </c>
      <c r="M532" s="13">
        <v>0</v>
      </c>
      <c r="N532" s="13">
        <v>200</v>
      </c>
      <c r="O532" s="13">
        <f>IFERROR(VLOOKUP(Tabela1[[#This Row],[Coluna2]],'Banco de dados ZDA'!A:J,10,0),0)</f>
        <v>0</v>
      </c>
      <c r="P532" s="13">
        <v>0</v>
      </c>
      <c r="Q532" s="13">
        <v>150</v>
      </c>
      <c r="R532" s="13">
        <f>AVERAGE(Tabela1[[#This Row],[NOVEMBRO TOTAL]],Tabela1[[#This Row],[DEZEMBRO TOTAL]],Tabela1[[#This Row],[JANEIRO TOTAL]])</f>
        <v>150</v>
      </c>
      <c r="S532" s="14">
        <f>IFERROR(Tabela1[[#This Row],[MÉDIA]]/Tabela1[[#This Row],[META MARÇO FINAL]],"-")</f>
        <v>0.90909090909090906</v>
      </c>
      <c r="T532" s="15">
        <f>Tabela1[[#This Row],[MÉDIA]]+Tabela1[[#This Row],[MÉDIA]]*10%</f>
        <v>165</v>
      </c>
      <c r="U532" s="16">
        <f>VLOOKUP(Tabela1[[#This Row],[CD_ITEM]],'BD PESO UNITÁRIO'!A:F,6,0)</f>
        <v>4.8540000000000001</v>
      </c>
      <c r="V532" s="15">
        <f>Tabela1[[#This Row],[META MARÇO FINAL]]*Tabela1[[#This Row],[PESO UNITÁRIO]]</f>
        <v>800.91</v>
      </c>
    </row>
    <row r="533" spans="1:22" x14ac:dyDescent="0.3">
      <c r="A533" s="7" t="s">
        <v>38</v>
      </c>
      <c r="B533" s="8" t="s">
        <v>21</v>
      </c>
      <c r="C533" s="8" t="s">
        <v>22</v>
      </c>
      <c r="D533" s="9" t="s">
        <v>62</v>
      </c>
      <c r="E533" s="10" t="s">
        <v>63</v>
      </c>
      <c r="F533" s="11"/>
      <c r="G533" s="12" t="s">
        <v>223</v>
      </c>
      <c r="H533" s="12" t="str">
        <f>CONCATENATE(Tabela1[[#This Row],[ZONA]],Tabela1[[#This Row],[CD_ITEM]])</f>
        <v>GS0001021317</v>
      </c>
      <c r="I533" s="13">
        <v>100</v>
      </c>
      <c r="J533" s="13">
        <v>0</v>
      </c>
      <c r="K533" s="13">
        <f>Tabela1[[#This Row],[Nov]]+Tabela1[[#This Row],[Nov Corte]]</f>
        <v>100</v>
      </c>
      <c r="L533" s="13">
        <f>IFERROR(VLOOKUP(H533,'Banco de dados ZDA'!A:I,9,0),0)</f>
        <v>0</v>
      </c>
      <c r="M533" s="13">
        <v>0</v>
      </c>
      <c r="N533" s="13">
        <v>200</v>
      </c>
      <c r="O533" s="13">
        <f>IFERROR(VLOOKUP(Tabela1[[#This Row],[Coluna2]],'Banco de dados ZDA'!A:J,10,0),0)</f>
        <v>0</v>
      </c>
      <c r="P533" s="13">
        <v>0</v>
      </c>
      <c r="Q533" s="13">
        <v>150</v>
      </c>
      <c r="R533" s="13">
        <f>AVERAGE(Tabela1[[#This Row],[NOVEMBRO TOTAL]],Tabela1[[#This Row],[DEZEMBRO TOTAL]],Tabela1[[#This Row],[JANEIRO TOTAL]])</f>
        <v>150</v>
      </c>
      <c r="S533" s="14">
        <f>IFERROR(Tabela1[[#This Row],[MÉDIA]]/Tabela1[[#This Row],[META MARÇO FINAL]],"-")</f>
        <v>0.90909090909090906</v>
      </c>
      <c r="T533" s="15">
        <f>Tabela1[[#This Row],[MÉDIA]]+Tabela1[[#This Row],[MÉDIA]]*10%</f>
        <v>165</v>
      </c>
      <c r="U533" s="16">
        <f>VLOOKUP(Tabela1[[#This Row],[CD_ITEM]],'BD PESO UNITÁRIO'!A:F,6,0)</f>
        <v>2.0310000000000001</v>
      </c>
      <c r="V533" s="15">
        <f>Tabela1[[#This Row],[META MARÇO FINAL]]*Tabela1[[#This Row],[PESO UNITÁRIO]]</f>
        <v>335.11500000000001</v>
      </c>
    </row>
    <row r="534" spans="1:22" x14ac:dyDescent="0.3">
      <c r="A534" s="7" t="s">
        <v>38</v>
      </c>
      <c r="B534" s="8" t="s">
        <v>21</v>
      </c>
      <c r="C534" s="8" t="s">
        <v>22</v>
      </c>
      <c r="D534" s="9" t="s">
        <v>64</v>
      </c>
      <c r="E534" s="10" t="s">
        <v>65</v>
      </c>
      <c r="F534" s="11"/>
      <c r="G534" s="12" t="s">
        <v>223</v>
      </c>
      <c r="H534" s="12" t="str">
        <f>CONCATENATE(Tabela1[[#This Row],[ZONA]],Tabela1[[#This Row],[CD_ITEM]])</f>
        <v>GS0001021341</v>
      </c>
      <c r="I534" s="13">
        <v>100</v>
      </c>
      <c r="J534" s="13">
        <v>0</v>
      </c>
      <c r="K534" s="13">
        <f>Tabela1[[#This Row],[Nov]]+Tabela1[[#This Row],[Nov Corte]]</f>
        <v>100</v>
      </c>
      <c r="L534" s="13">
        <f>IFERROR(VLOOKUP(H534,'Banco de dados ZDA'!A:I,9,0),0)</f>
        <v>0</v>
      </c>
      <c r="M534" s="13">
        <v>0</v>
      </c>
      <c r="N534" s="13">
        <v>200</v>
      </c>
      <c r="O534" s="13">
        <f>IFERROR(VLOOKUP(Tabela1[[#This Row],[Coluna2]],'Banco de dados ZDA'!A:J,10,0),0)</f>
        <v>0</v>
      </c>
      <c r="P534" s="13">
        <v>0</v>
      </c>
      <c r="Q534" s="13">
        <v>150</v>
      </c>
      <c r="R534" s="13">
        <f>AVERAGE(Tabela1[[#This Row],[NOVEMBRO TOTAL]],Tabela1[[#This Row],[DEZEMBRO TOTAL]],Tabela1[[#This Row],[JANEIRO TOTAL]])</f>
        <v>150</v>
      </c>
      <c r="S534" s="14">
        <f>IFERROR(Tabela1[[#This Row],[MÉDIA]]/Tabela1[[#This Row],[META MARÇO FINAL]],"-")</f>
        <v>0.90909090909090906</v>
      </c>
      <c r="T534" s="15">
        <f>Tabela1[[#This Row],[MÉDIA]]+Tabela1[[#This Row],[MÉDIA]]*10%</f>
        <v>165</v>
      </c>
      <c r="U534" s="16">
        <f>VLOOKUP(Tabela1[[#This Row],[CD_ITEM]],'BD PESO UNITÁRIO'!A:F,6,0)</f>
        <v>6.798</v>
      </c>
      <c r="V534" s="15">
        <f>Tabela1[[#This Row],[META MARÇO FINAL]]*Tabela1[[#This Row],[PESO UNITÁRIO]]</f>
        <v>1121.67</v>
      </c>
    </row>
    <row r="535" spans="1:22" x14ac:dyDescent="0.3">
      <c r="A535" s="7" t="s">
        <v>66</v>
      </c>
      <c r="B535" s="8" t="s">
        <v>21</v>
      </c>
      <c r="C535" s="8" t="s">
        <v>22</v>
      </c>
      <c r="D535" s="9" t="s">
        <v>67</v>
      </c>
      <c r="E535" s="10" t="s">
        <v>68</v>
      </c>
      <c r="F535" s="11"/>
      <c r="G535" s="12" t="s">
        <v>223</v>
      </c>
      <c r="H535" s="12" t="str">
        <f>CONCATENATE(Tabela1[[#This Row],[ZONA]],Tabela1[[#This Row],[CD_ITEM]])</f>
        <v>GS0001021380</v>
      </c>
      <c r="I535" s="13">
        <v>100</v>
      </c>
      <c r="J535" s="13">
        <v>0</v>
      </c>
      <c r="K535" s="13">
        <f>Tabela1[[#This Row],[Nov]]+Tabela1[[#This Row],[Nov Corte]]</f>
        <v>100</v>
      </c>
      <c r="L535" s="13">
        <f>IFERROR(VLOOKUP(H535,'Banco de dados ZDA'!A:I,9,0),0)</f>
        <v>0</v>
      </c>
      <c r="M535" s="13">
        <v>0</v>
      </c>
      <c r="N535" s="13">
        <v>200</v>
      </c>
      <c r="O535" s="13">
        <f>IFERROR(VLOOKUP(Tabela1[[#This Row],[Coluna2]],'Banco de dados ZDA'!A:J,10,0),0)</f>
        <v>0</v>
      </c>
      <c r="P535" s="13">
        <v>0</v>
      </c>
      <c r="Q535" s="13">
        <v>150</v>
      </c>
      <c r="R535" s="13">
        <f>AVERAGE(Tabela1[[#This Row],[NOVEMBRO TOTAL]],Tabela1[[#This Row],[DEZEMBRO TOTAL]],Tabela1[[#This Row],[JANEIRO TOTAL]])</f>
        <v>150</v>
      </c>
      <c r="S535" s="14">
        <f>IFERROR(Tabela1[[#This Row],[MÉDIA]]/Tabela1[[#This Row],[META MARÇO FINAL]],"-")</f>
        <v>0.90909090909090906</v>
      </c>
      <c r="T535" s="15">
        <f>Tabela1[[#This Row],[MÉDIA]]+Tabela1[[#This Row],[MÉDIA]]*10%</f>
        <v>165</v>
      </c>
      <c r="U535" s="16">
        <f>VLOOKUP(Tabela1[[#This Row],[CD_ITEM]],'BD PESO UNITÁRIO'!A:F,6,0)</f>
        <v>1.3420000000000001</v>
      </c>
      <c r="V535" s="15">
        <f>Tabela1[[#This Row],[META MARÇO FINAL]]*Tabela1[[#This Row],[PESO UNITÁRIO]]</f>
        <v>221.43</v>
      </c>
    </row>
    <row r="536" spans="1:22" x14ac:dyDescent="0.3">
      <c r="A536" s="7" t="s">
        <v>66</v>
      </c>
      <c r="B536" s="8" t="s">
        <v>21</v>
      </c>
      <c r="C536" s="8" t="s">
        <v>22</v>
      </c>
      <c r="D536" s="9" t="s">
        <v>69</v>
      </c>
      <c r="E536" s="10" t="s">
        <v>70</v>
      </c>
      <c r="F536" s="11"/>
      <c r="G536" s="12" t="s">
        <v>223</v>
      </c>
      <c r="H536" s="12" t="str">
        <f>CONCATENATE(Tabela1[[#This Row],[ZONA]],Tabela1[[#This Row],[CD_ITEM]])</f>
        <v>GS0001021381</v>
      </c>
      <c r="I536" s="13">
        <v>100</v>
      </c>
      <c r="J536" s="13">
        <v>0</v>
      </c>
      <c r="K536" s="13">
        <f>Tabela1[[#This Row],[Nov]]+Tabela1[[#This Row],[Nov Corte]]</f>
        <v>100</v>
      </c>
      <c r="L536" s="13">
        <f>IFERROR(VLOOKUP(H536,'Banco de dados ZDA'!A:I,9,0),0)</f>
        <v>0</v>
      </c>
      <c r="M536" s="13">
        <v>0</v>
      </c>
      <c r="N536" s="13">
        <v>200</v>
      </c>
      <c r="O536" s="13">
        <f>IFERROR(VLOOKUP(Tabela1[[#This Row],[Coluna2]],'Banco de dados ZDA'!A:J,10,0),0)</f>
        <v>0</v>
      </c>
      <c r="P536" s="13">
        <v>0</v>
      </c>
      <c r="Q536" s="13">
        <v>150</v>
      </c>
      <c r="R536" s="13">
        <f>AVERAGE(Tabela1[[#This Row],[NOVEMBRO TOTAL]],Tabela1[[#This Row],[DEZEMBRO TOTAL]],Tabela1[[#This Row],[JANEIRO TOTAL]])</f>
        <v>150</v>
      </c>
      <c r="S536" s="14">
        <f>IFERROR(Tabela1[[#This Row],[MÉDIA]]/Tabela1[[#This Row],[META MARÇO FINAL]],"-")</f>
        <v>0.90909090909090906</v>
      </c>
      <c r="T536" s="15">
        <f>Tabela1[[#This Row],[MÉDIA]]+Tabela1[[#This Row],[MÉDIA]]*10%</f>
        <v>165</v>
      </c>
      <c r="U536" s="16">
        <f>VLOOKUP(Tabela1[[#This Row],[CD_ITEM]],'BD PESO UNITÁRIO'!A:F,6,0)</f>
        <v>8.8480000000000008</v>
      </c>
      <c r="V536" s="15">
        <f>Tabela1[[#This Row],[META MARÇO FINAL]]*Tabela1[[#This Row],[PESO UNITÁRIO]]</f>
        <v>1459.92</v>
      </c>
    </row>
    <row r="537" spans="1:22" x14ac:dyDescent="0.3">
      <c r="A537" s="7" t="s">
        <v>31</v>
      </c>
      <c r="B537" s="8" t="s">
        <v>32</v>
      </c>
      <c r="C537" s="8" t="s">
        <v>22</v>
      </c>
      <c r="D537" s="9" t="s">
        <v>71</v>
      </c>
      <c r="E537" s="10" t="s">
        <v>72</v>
      </c>
      <c r="F537" s="11"/>
      <c r="G537" s="12" t="s">
        <v>223</v>
      </c>
      <c r="H537" s="12" t="str">
        <f>CONCATENATE(Tabela1[[#This Row],[ZONA]],Tabela1[[#This Row],[CD_ITEM]])</f>
        <v>GS0001021397</v>
      </c>
      <c r="I537" s="13">
        <v>100</v>
      </c>
      <c r="J537" s="13">
        <v>0</v>
      </c>
      <c r="K537" s="13">
        <f>Tabela1[[#This Row],[Nov]]+Tabela1[[#This Row],[Nov Corte]]</f>
        <v>100</v>
      </c>
      <c r="L537" s="13">
        <f>IFERROR(VLOOKUP(H537,'Banco de dados ZDA'!A:I,9,0),0)</f>
        <v>0</v>
      </c>
      <c r="M537" s="13">
        <v>0</v>
      </c>
      <c r="N537" s="13">
        <v>200</v>
      </c>
      <c r="O537" s="13">
        <f>IFERROR(VLOOKUP(Tabela1[[#This Row],[Coluna2]],'Banco de dados ZDA'!A:J,10,0),0)</f>
        <v>0</v>
      </c>
      <c r="P537" s="13">
        <v>0</v>
      </c>
      <c r="Q537" s="13">
        <v>150</v>
      </c>
      <c r="R537" s="13">
        <f>AVERAGE(Tabela1[[#This Row],[NOVEMBRO TOTAL]],Tabela1[[#This Row],[DEZEMBRO TOTAL]],Tabela1[[#This Row],[JANEIRO TOTAL]])</f>
        <v>150</v>
      </c>
      <c r="S537" s="14">
        <f>IFERROR(Tabela1[[#This Row],[MÉDIA]]/Tabela1[[#This Row],[META MARÇO FINAL]],"-")</f>
        <v>0.90909090909090906</v>
      </c>
      <c r="T537" s="15">
        <f>Tabela1[[#This Row],[MÉDIA]]+Tabela1[[#This Row],[MÉDIA]]*10%</f>
        <v>165</v>
      </c>
      <c r="U537" s="16">
        <f>VLOOKUP(Tabela1[[#This Row],[CD_ITEM]],'BD PESO UNITÁRIO'!A:F,6,0)</f>
        <v>25.18</v>
      </c>
      <c r="V537" s="15">
        <f>Tabela1[[#This Row],[META MARÇO FINAL]]*Tabela1[[#This Row],[PESO UNITÁRIO]]</f>
        <v>4154.7</v>
      </c>
    </row>
    <row r="538" spans="1:22" x14ac:dyDescent="0.3">
      <c r="A538" s="7" t="s">
        <v>31</v>
      </c>
      <c r="B538" s="8" t="s">
        <v>32</v>
      </c>
      <c r="C538" s="8" t="s">
        <v>22</v>
      </c>
      <c r="D538" s="9" t="s">
        <v>73</v>
      </c>
      <c r="E538" s="10" t="s">
        <v>74</v>
      </c>
      <c r="F538" s="11"/>
      <c r="G538" s="12" t="s">
        <v>223</v>
      </c>
      <c r="H538" s="12" t="str">
        <f>CONCATENATE(Tabela1[[#This Row],[ZONA]],Tabela1[[#This Row],[CD_ITEM]])</f>
        <v>GS0001021398</v>
      </c>
      <c r="I538" s="13">
        <v>100</v>
      </c>
      <c r="J538" s="13">
        <v>0</v>
      </c>
      <c r="K538" s="13">
        <f>Tabela1[[#This Row],[Nov]]+Tabela1[[#This Row],[Nov Corte]]</f>
        <v>100</v>
      </c>
      <c r="L538" s="13">
        <f>IFERROR(VLOOKUP(H538,'Banco de dados ZDA'!A:I,9,0),0)</f>
        <v>0</v>
      </c>
      <c r="M538" s="13">
        <v>0</v>
      </c>
      <c r="N538" s="13">
        <v>200</v>
      </c>
      <c r="O538" s="13">
        <f>IFERROR(VLOOKUP(Tabela1[[#This Row],[Coluna2]],'Banco de dados ZDA'!A:J,10,0),0)</f>
        <v>0</v>
      </c>
      <c r="P538" s="13">
        <v>0</v>
      </c>
      <c r="Q538" s="13">
        <v>150</v>
      </c>
      <c r="R538" s="13">
        <f>AVERAGE(Tabela1[[#This Row],[NOVEMBRO TOTAL]],Tabela1[[#This Row],[DEZEMBRO TOTAL]],Tabela1[[#This Row],[JANEIRO TOTAL]])</f>
        <v>150</v>
      </c>
      <c r="S538" s="14">
        <f>IFERROR(Tabela1[[#This Row],[MÉDIA]]/Tabela1[[#This Row],[META MARÇO FINAL]],"-")</f>
        <v>0.90909090909090906</v>
      </c>
      <c r="T538" s="15">
        <f>Tabela1[[#This Row],[MÉDIA]]+Tabela1[[#This Row],[MÉDIA]]*10%</f>
        <v>165</v>
      </c>
      <c r="U538" s="16">
        <f>VLOOKUP(Tabela1[[#This Row],[CD_ITEM]],'BD PESO UNITÁRIO'!A:F,6,0)</f>
        <v>25.18</v>
      </c>
      <c r="V538" s="15">
        <f>Tabela1[[#This Row],[META MARÇO FINAL]]*Tabela1[[#This Row],[PESO UNITÁRIO]]</f>
        <v>4154.7</v>
      </c>
    </row>
    <row r="539" spans="1:22" x14ac:dyDescent="0.3">
      <c r="A539" s="7" t="s">
        <v>31</v>
      </c>
      <c r="B539" s="8" t="s">
        <v>32</v>
      </c>
      <c r="C539" s="8" t="s">
        <v>22</v>
      </c>
      <c r="D539" s="9" t="s">
        <v>75</v>
      </c>
      <c r="E539" s="10" t="s">
        <v>76</v>
      </c>
      <c r="F539" s="11"/>
      <c r="G539" s="12" t="s">
        <v>223</v>
      </c>
      <c r="H539" s="12" t="str">
        <f>CONCATENATE(Tabela1[[#This Row],[ZONA]],Tabela1[[#This Row],[CD_ITEM]])</f>
        <v>GS0001021399</v>
      </c>
      <c r="I539" s="13">
        <v>100</v>
      </c>
      <c r="J539" s="13">
        <v>0</v>
      </c>
      <c r="K539" s="13">
        <f>Tabela1[[#This Row],[Nov]]+Tabela1[[#This Row],[Nov Corte]]</f>
        <v>100</v>
      </c>
      <c r="L539" s="13">
        <f>IFERROR(VLOOKUP(H539,'Banco de dados ZDA'!A:I,9,0),0)</f>
        <v>0</v>
      </c>
      <c r="M539" s="13">
        <v>0</v>
      </c>
      <c r="N539" s="13">
        <v>200</v>
      </c>
      <c r="O539" s="13">
        <f>IFERROR(VLOOKUP(Tabela1[[#This Row],[Coluna2]],'Banco de dados ZDA'!A:J,10,0),0)</f>
        <v>0</v>
      </c>
      <c r="P539" s="13">
        <v>0</v>
      </c>
      <c r="Q539" s="13">
        <v>150</v>
      </c>
      <c r="R539" s="13">
        <f>AVERAGE(Tabela1[[#This Row],[NOVEMBRO TOTAL]],Tabela1[[#This Row],[DEZEMBRO TOTAL]],Tabela1[[#This Row],[JANEIRO TOTAL]])</f>
        <v>150</v>
      </c>
      <c r="S539" s="14">
        <f>IFERROR(Tabela1[[#This Row],[MÉDIA]]/Tabela1[[#This Row],[META MARÇO FINAL]],"-")</f>
        <v>0.90909090909090906</v>
      </c>
      <c r="T539" s="15">
        <f>Tabela1[[#This Row],[MÉDIA]]+Tabela1[[#This Row],[MÉDIA]]*10%</f>
        <v>165</v>
      </c>
      <c r="U539" s="16">
        <f>VLOOKUP(Tabela1[[#This Row],[CD_ITEM]],'BD PESO UNITÁRIO'!A:F,6,0)</f>
        <v>25.18</v>
      </c>
      <c r="V539" s="15">
        <f>Tabela1[[#This Row],[META MARÇO FINAL]]*Tabela1[[#This Row],[PESO UNITÁRIO]]</f>
        <v>4154.7</v>
      </c>
    </row>
    <row r="540" spans="1:22" x14ac:dyDescent="0.3">
      <c r="A540" s="7" t="s">
        <v>38</v>
      </c>
      <c r="B540" s="8" t="s">
        <v>21</v>
      </c>
      <c r="C540" s="8" t="s">
        <v>22</v>
      </c>
      <c r="D540" s="9" t="s">
        <v>77</v>
      </c>
      <c r="E540" s="10" t="s">
        <v>78</v>
      </c>
      <c r="F540" s="11"/>
      <c r="G540" s="12" t="s">
        <v>223</v>
      </c>
      <c r="H540" s="12" t="str">
        <f>CONCATENATE(Tabela1[[#This Row],[ZONA]],Tabela1[[#This Row],[CD_ITEM]])</f>
        <v>GS0001021400</v>
      </c>
      <c r="I540" s="13">
        <v>100</v>
      </c>
      <c r="J540" s="13">
        <v>0</v>
      </c>
      <c r="K540" s="13">
        <f>Tabela1[[#This Row],[Nov]]+Tabela1[[#This Row],[Nov Corte]]</f>
        <v>100</v>
      </c>
      <c r="L540" s="13">
        <f>IFERROR(VLOOKUP(H540,'Banco de dados ZDA'!A:I,9,0),0)</f>
        <v>0</v>
      </c>
      <c r="M540" s="13">
        <v>0</v>
      </c>
      <c r="N540" s="13">
        <v>200</v>
      </c>
      <c r="O540" s="13">
        <f>IFERROR(VLOOKUP(Tabela1[[#This Row],[Coluna2]],'Banco de dados ZDA'!A:J,10,0),0)</f>
        <v>0</v>
      </c>
      <c r="P540" s="13">
        <v>0</v>
      </c>
      <c r="Q540" s="13">
        <v>150</v>
      </c>
      <c r="R540" s="13">
        <f>AVERAGE(Tabela1[[#This Row],[NOVEMBRO TOTAL]],Tabela1[[#This Row],[DEZEMBRO TOTAL]],Tabela1[[#This Row],[JANEIRO TOTAL]])</f>
        <v>150</v>
      </c>
      <c r="S540" s="14">
        <f>IFERROR(Tabela1[[#This Row],[MÉDIA]]/Tabela1[[#This Row],[META MARÇO FINAL]],"-")</f>
        <v>0.90909090909090906</v>
      </c>
      <c r="T540" s="15">
        <f>Tabela1[[#This Row],[MÉDIA]]+Tabela1[[#This Row],[MÉDIA]]*10%</f>
        <v>165</v>
      </c>
      <c r="U540" s="16">
        <f>VLOOKUP(Tabela1[[#This Row],[CD_ITEM]],'BD PESO UNITÁRIO'!A:F,6,0)</f>
        <v>6.7859999999999996</v>
      </c>
      <c r="V540" s="15">
        <f>Tabela1[[#This Row],[META MARÇO FINAL]]*Tabela1[[#This Row],[PESO UNITÁRIO]]</f>
        <v>1119.6899999999998</v>
      </c>
    </row>
    <row r="541" spans="1:22" x14ac:dyDescent="0.3">
      <c r="A541" s="7" t="s">
        <v>26</v>
      </c>
      <c r="B541" s="8" t="s">
        <v>21</v>
      </c>
      <c r="C541" s="8" t="s">
        <v>22</v>
      </c>
      <c r="D541" s="9" t="s">
        <v>79</v>
      </c>
      <c r="E541" s="10" t="s">
        <v>80</v>
      </c>
      <c r="F541" s="11"/>
      <c r="G541" s="12" t="s">
        <v>223</v>
      </c>
      <c r="H541" s="12" t="str">
        <f>CONCATENATE(Tabela1[[#This Row],[ZONA]],Tabela1[[#This Row],[CD_ITEM]])</f>
        <v>GS0001021432</v>
      </c>
      <c r="I541" s="13">
        <v>100</v>
      </c>
      <c r="J541" s="13">
        <v>0</v>
      </c>
      <c r="K541" s="13">
        <f>Tabela1[[#This Row],[Nov]]+Tabela1[[#This Row],[Nov Corte]]</f>
        <v>100</v>
      </c>
      <c r="L541" s="13">
        <f>IFERROR(VLOOKUP(H541,'Banco de dados ZDA'!A:I,9,0),0)</f>
        <v>0</v>
      </c>
      <c r="M541" s="13">
        <v>0</v>
      </c>
      <c r="N541" s="13">
        <v>200</v>
      </c>
      <c r="O541" s="13">
        <f>IFERROR(VLOOKUP(Tabela1[[#This Row],[Coluna2]],'Banco de dados ZDA'!A:J,10,0),0)</f>
        <v>0</v>
      </c>
      <c r="P541" s="13">
        <v>0</v>
      </c>
      <c r="Q541" s="13">
        <v>150</v>
      </c>
      <c r="R541" s="13">
        <f>AVERAGE(Tabela1[[#This Row],[NOVEMBRO TOTAL]],Tabela1[[#This Row],[DEZEMBRO TOTAL]],Tabela1[[#This Row],[JANEIRO TOTAL]])</f>
        <v>150</v>
      </c>
      <c r="S541" s="14">
        <f>IFERROR(Tabela1[[#This Row],[MÉDIA]]/Tabela1[[#This Row],[META MARÇO FINAL]],"-")</f>
        <v>0.90909090909090906</v>
      </c>
      <c r="T541" s="15">
        <f>Tabela1[[#This Row],[MÉDIA]]+Tabela1[[#This Row],[MÉDIA]]*10%</f>
        <v>165</v>
      </c>
      <c r="U541" s="16">
        <f>VLOOKUP(Tabela1[[#This Row],[CD_ITEM]],'BD PESO UNITÁRIO'!A:F,6,0)</f>
        <v>4.734</v>
      </c>
      <c r="V541" s="15">
        <f>Tabela1[[#This Row],[META MARÇO FINAL]]*Tabela1[[#This Row],[PESO UNITÁRIO]]</f>
        <v>781.11</v>
      </c>
    </row>
    <row r="542" spans="1:22" x14ac:dyDescent="0.3">
      <c r="A542" s="7" t="s">
        <v>20</v>
      </c>
      <c r="B542" s="8" t="s">
        <v>21</v>
      </c>
      <c r="C542" s="8" t="s">
        <v>22</v>
      </c>
      <c r="D542" s="9" t="s">
        <v>81</v>
      </c>
      <c r="E542" s="10" t="s">
        <v>82</v>
      </c>
      <c r="F542" s="11"/>
      <c r="G542" s="12" t="s">
        <v>223</v>
      </c>
      <c r="H542" s="12" t="str">
        <f>CONCATENATE(Tabela1[[#This Row],[ZONA]],Tabela1[[#This Row],[CD_ITEM]])</f>
        <v>GS0001021433</v>
      </c>
      <c r="I542" s="13">
        <v>100</v>
      </c>
      <c r="J542" s="13">
        <v>0</v>
      </c>
      <c r="K542" s="13">
        <f>Tabela1[[#This Row],[Nov]]+Tabela1[[#This Row],[Nov Corte]]</f>
        <v>100</v>
      </c>
      <c r="L542" s="13">
        <f>IFERROR(VLOOKUP(H542,'Banco de dados ZDA'!A:I,9,0),0)</f>
        <v>0</v>
      </c>
      <c r="M542" s="13">
        <v>0</v>
      </c>
      <c r="N542" s="13">
        <v>200</v>
      </c>
      <c r="O542" s="13">
        <f>IFERROR(VLOOKUP(Tabela1[[#This Row],[Coluna2]],'Banco de dados ZDA'!A:J,10,0),0)</f>
        <v>0</v>
      </c>
      <c r="P542" s="13">
        <v>0</v>
      </c>
      <c r="Q542" s="13">
        <v>150</v>
      </c>
      <c r="R542" s="13">
        <f>AVERAGE(Tabela1[[#This Row],[NOVEMBRO TOTAL]],Tabela1[[#This Row],[DEZEMBRO TOTAL]],Tabela1[[#This Row],[JANEIRO TOTAL]])</f>
        <v>150</v>
      </c>
      <c r="S542" s="14">
        <f>IFERROR(Tabela1[[#This Row],[MÉDIA]]/Tabela1[[#This Row],[META MARÇO FINAL]],"-")</f>
        <v>0.90909090909090906</v>
      </c>
      <c r="T542" s="15">
        <f>Tabela1[[#This Row],[MÉDIA]]+Tabela1[[#This Row],[MÉDIA]]*10%</f>
        <v>165</v>
      </c>
      <c r="U542" s="16">
        <f>VLOOKUP(Tabela1[[#This Row],[CD_ITEM]],'BD PESO UNITÁRIO'!A:F,6,0)</f>
        <v>3.694</v>
      </c>
      <c r="V542" s="15">
        <f>Tabela1[[#This Row],[META MARÇO FINAL]]*Tabela1[[#This Row],[PESO UNITÁRIO]]</f>
        <v>609.51</v>
      </c>
    </row>
    <row r="543" spans="1:22" x14ac:dyDescent="0.3">
      <c r="A543" s="7" t="s">
        <v>26</v>
      </c>
      <c r="B543" s="8" t="s">
        <v>21</v>
      </c>
      <c r="C543" s="8" t="s">
        <v>22</v>
      </c>
      <c r="D543" s="9" t="s">
        <v>83</v>
      </c>
      <c r="E543" s="10" t="s">
        <v>84</v>
      </c>
      <c r="F543" s="11"/>
      <c r="G543" s="12" t="s">
        <v>223</v>
      </c>
      <c r="H543" s="12" t="str">
        <f>CONCATENATE(Tabela1[[#This Row],[ZONA]],Tabela1[[#This Row],[CD_ITEM]])</f>
        <v>GS0001021443</v>
      </c>
      <c r="I543" s="13">
        <v>100</v>
      </c>
      <c r="J543" s="13">
        <v>0</v>
      </c>
      <c r="K543" s="13">
        <f>Tabela1[[#This Row],[Nov]]+Tabela1[[#This Row],[Nov Corte]]</f>
        <v>100</v>
      </c>
      <c r="L543" s="13">
        <f>IFERROR(VLOOKUP(H543,'Banco de dados ZDA'!A:I,9,0),0)</f>
        <v>0</v>
      </c>
      <c r="M543" s="13">
        <v>0</v>
      </c>
      <c r="N543" s="13">
        <v>200</v>
      </c>
      <c r="O543" s="13">
        <f>IFERROR(VLOOKUP(Tabela1[[#This Row],[Coluna2]],'Banco de dados ZDA'!A:J,10,0),0)</f>
        <v>0</v>
      </c>
      <c r="P543" s="13">
        <v>0</v>
      </c>
      <c r="Q543" s="13">
        <v>150</v>
      </c>
      <c r="R543" s="13">
        <f>AVERAGE(Tabela1[[#This Row],[NOVEMBRO TOTAL]],Tabela1[[#This Row],[DEZEMBRO TOTAL]],Tabela1[[#This Row],[JANEIRO TOTAL]])</f>
        <v>150</v>
      </c>
      <c r="S543" s="14">
        <f>IFERROR(Tabela1[[#This Row],[MÉDIA]]/Tabela1[[#This Row],[META MARÇO FINAL]],"-")</f>
        <v>0.90909090909090906</v>
      </c>
      <c r="T543" s="15">
        <f>Tabela1[[#This Row],[MÉDIA]]+Tabela1[[#This Row],[MÉDIA]]*10%</f>
        <v>165</v>
      </c>
      <c r="U543" s="16">
        <f>VLOOKUP(Tabela1[[#This Row],[CD_ITEM]],'BD PESO UNITÁRIO'!A:F,6,0)</f>
        <v>4.734</v>
      </c>
      <c r="V543" s="15">
        <f>Tabela1[[#This Row],[META MARÇO FINAL]]*Tabela1[[#This Row],[PESO UNITÁRIO]]</f>
        <v>781.11</v>
      </c>
    </row>
    <row r="544" spans="1:22" x14ac:dyDescent="0.3">
      <c r="A544" s="7" t="s">
        <v>56</v>
      </c>
      <c r="B544" s="8" t="s">
        <v>57</v>
      </c>
      <c r="C544" s="8" t="s">
        <v>22</v>
      </c>
      <c r="D544" s="9" t="s">
        <v>85</v>
      </c>
      <c r="E544" s="10" t="s">
        <v>86</v>
      </c>
      <c r="F544" s="11"/>
      <c r="G544" s="12" t="s">
        <v>223</v>
      </c>
      <c r="H544" s="12" t="str">
        <f>CONCATENATE(Tabela1[[#This Row],[ZONA]],Tabela1[[#This Row],[CD_ITEM]])</f>
        <v>GS0001021499</v>
      </c>
      <c r="I544" s="13">
        <v>100</v>
      </c>
      <c r="J544" s="13">
        <v>0</v>
      </c>
      <c r="K544" s="13">
        <f>Tabela1[[#This Row],[Nov]]+Tabela1[[#This Row],[Nov Corte]]</f>
        <v>100</v>
      </c>
      <c r="L544" s="13">
        <f>IFERROR(VLOOKUP(H544,'Banco de dados ZDA'!A:I,9,0),0)</f>
        <v>0</v>
      </c>
      <c r="M544" s="13">
        <v>0</v>
      </c>
      <c r="N544" s="13">
        <v>200</v>
      </c>
      <c r="O544" s="13">
        <f>IFERROR(VLOOKUP(Tabela1[[#This Row],[Coluna2]],'Banco de dados ZDA'!A:J,10,0),0)</f>
        <v>0</v>
      </c>
      <c r="P544" s="13">
        <v>0</v>
      </c>
      <c r="Q544" s="13">
        <v>150</v>
      </c>
      <c r="R544" s="13">
        <f>AVERAGE(Tabela1[[#This Row],[NOVEMBRO TOTAL]],Tabela1[[#This Row],[DEZEMBRO TOTAL]],Tabela1[[#This Row],[JANEIRO TOTAL]])</f>
        <v>150</v>
      </c>
      <c r="S544" s="14">
        <f>IFERROR(Tabela1[[#This Row],[MÉDIA]]/Tabela1[[#This Row],[META MARÇO FINAL]],"-")</f>
        <v>0.90909090909090906</v>
      </c>
      <c r="T544" s="15">
        <f>Tabela1[[#This Row],[MÉDIA]]+Tabela1[[#This Row],[MÉDIA]]*10%</f>
        <v>165</v>
      </c>
      <c r="U544" s="16">
        <f>VLOOKUP(Tabela1[[#This Row],[CD_ITEM]],'BD PESO UNITÁRIO'!A:F,6,0)</f>
        <v>6</v>
      </c>
      <c r="V544" s="15">
        <f>Tabela1[[#This Row],[META MARÇO FINAL]]*Tabela1[[#This Row],[PESO UNITÁRIO]]</f>
        <v>990</v>
      </c>
    </row>
    <row r="545" spans="1:22" x14ac:dyDescent="0.3">
      <c r="A545" s="7" t="s">
        <v>56</v>
      </c>
      <c r="B545" s="8" t="s">
        <v>57</v>
      </c>
      <c r="C545" s="8" t="s">
        <v>22</v>
      </c>
      <c r="D545" s="9" t="s">
        <v>87</v>
      </c>
      <c r="E545" s="10" t="s">
        <v>88</v>
      </c>
      <c r="F545" s="11"/>
      <c r="G545" s="12" t="s">
        <v>223</v>
      </c>
      <c r="H545" s="12" t="str">
        <f>CONCATENATE(Tabela1[[#This Row],[ZONA]],Tabela1[[#This Row],[CD_ITEM]])</f>
        <v>GS0001021500</v>
      </c>
      <c r="I545" s="13">
        <v>100</v>
      </c>
      <c r="J545" s="13">
        <v>0</v>
      </c>
      <c r="K545" s="13">
        <f>Tabela1[[#This Row],[Nov]]+Tabela1[[#This Row],[Nov Corte]]</f>
        <v>100</v>
      </c>
      <c r="L545" s="13">
        <f>IFERROR(VLOOKUP(H545,'Banco de dados ZDA'!A:I,9,0),0)</f>
        <v>0</v>
      </c>
      <c r="M545" s="13">
        <v>0</v>
      </c>
      <c r="N545" s="13">
        <v>200</v>
      </c>
      <c r="O545" s="13">
        <f>IFERROR(VLOOKUP(Tabela1[[#This Row],[Coluna2]],'Banco de dados ZDA'!A:J,10,0),0)</f>
        <v>0</v>
      </c>
      <c r="P545" s="13">
        <v>0</v>
      </c>
      <c r="Q545" s="13">
        <v>150</v>
      </c>
      <c r="R545" s="13">
        <f>AVERAGE(Tabela1[[#This Row],[NOVEMBRO TOTAL]],Tabela1[[#This Row],[DEZEMBRO TOTAL]],Tabela1[[#This Row],[JANEIRO TOTAL]])</f>
        <v>150</v>
      </c>
      <c r="S545" s="14">
        <f>IFERROR(Tabela1[[#This Row],[MÉDIA]]/Tabela1[[#This Row],[META MARÇO FINAL]],"-")</f>
        <v>0.90909090909090906</v>
      </c>
      <c r="T545" s="15">
        <f>Tabela1[[#This Row],[MÉDIA]]+Tabela1[[#This Row],[MÉDIA]]*10%</f>
        <v>165</v>
      </c>
      <c r="U545" s="16">
        <f>VLOOKUP(Tabela1[[#This Row],[CD_ITEM]],'BD PESO UNITÁRIO'!A:F,6,0)</f>
        <v>6</v>
      </c>
      <c r="V545" s="15">
        <f>Tabela1[[#This Row],[META MARÇO FINAL]]*Tabela1[[#This Row],[PESO UNITÁRIO]]</f>
        <v>990</v>
      </c>
    </row>
    <row r="546" spans="1:22" x14ac:dyDescent="0.3">
      <c r="A546" s="7" t="s">
        <v>56</v>
      </c>
      <c r="B546" s="8" t="s">
        <v>57</v>
      </c>
      <c r="C546" s="8" t="s">
        <v>22</v>
      </c>
      <c r="D546" s="9" t="s">
        <v>89</v>
      </c>
      <c r="E546" s="10" t="s">
        <v>90</v>
      </c>
      <c r="F546" s="11"/>
      <c r="G546" s="12" t="s">
        <v>223</v>
      </c>
      <c r="H546" s="12" t="str">
        <f>CONCATENATE(Tabela1[[#This Row],[ZONA]],Tabela1[[#This Row],[CD_ITEM]])</f>
        <v>GS0001021501</v>
      </c>
      <c r="I546" s="13">
        <v>100</v>
      </c>
      <c r="J546" s="13">
        <v>0</v>
      </c>
      <c r="K546" s="13">
        <f>Tabela1[[#This Row],[Nov]]+Tabela1[[#This Row],[Nov Corte]]</f>
        <v>100</v>
      </c>
      <c r="L546" s="13">
        <f>IFERROR(VLOOKUP(H546,'Banco de dados ZDA'!A:I,9,0),0)</f>
        <v>0</v>
      </c>
      <c r="M546" s="13">
        <v>0</v>
      </c>
      <c r="N546" s="13">
        <v>200</v>
      </c>
      <c r="O546" s="13">
        <f>IFERROR(VLOOKUP(Tabela1[[#This Row],[Coluna2]],'Banco de dados ZDA'!A:J,10,0),0)</f>
        <v>0</v>
      </c>
      <c r="P546" s="13">
        <v>0</v>
      </c>
      <c r="Q546" s="13">
        <v>150</v>
      </c>
      <c r="R546" s="13">
        <f>AVERAGE(Tabela1[[#This Row],[NOVEMBRO TOTAL]],Tabela1[[#This Row],[DEZEMBRO TOTAL]],Tabela1[[#This Row],[JANEIRO TOTAL]])</f>
        <v>150</v>
      </c>
      <c r="S546" s="14">
        <f>IFERROR(Tabela1[[#This Row],[MÉDIA]]/Tabela1[[#This Row],[META MARÇO FINAL]],"-")</f>
        <v>0.90909090909090906</v>
      </c>
      <c r="T546" s="15">
        <f>Tabela1[[#This Row],[MÉDIA]]+Tabela1[[#This Row],[MÉDIA]]*10%</f>
        <v>165</v>
      </c>
      <c r="U546" s="16">
        <f>VLOOKUP(Tabela1[[#This Row],[CD_ITEM]],'BD PESO UNITÁRIO'!A:F,6,0)</f>
        <v>6</v>
      </c>
      <c r="V546" s="15">
        <f>Tabela1[[#This Row],[META MARÇO FINAL]]*Tabela1[[#This Row],[PESO UNITÁRIO]]</f>
        <v>990</v>
      </c>
    </row>
    <row r="547" spans="1:22" x14ac:dyDescent="0.3">
      <c r="A547" s="7" t="s">
        <v>38</v>
      </c>
      <c r="B547" s="8" t="s">
        <v>21</v>
      </c>
      <c r="C547" s="8" t="s">
        <v>22</v>
      </c>
      <c r="D547" s="9" t="s">
        <v>91</v>
      </c>
      <c r="E547" s="10" t="s">
        <v>92</v>
      </c>
      <c r="F547" s="11"/>
      <c r="G547" s="12" t="s">
        <v>223</v>
      </c>
      <c r="H547" s="12" t="str">
        <f>CONCATENATE(Tabela1[[#This Row],[ZONA]],Tabela1[[#This Row],[CD_ITEM]])</f>
        <v>GS0001021502</v>
      </c>
      <c r="I547" s="13">
        <v>100</v>
      </c>
      <c r="J547" s="13">
        <v>0</v>
      </c>
      <c r="K547" s="13">
        <f>Tabela1[[#This Row],[Nov]]+Tabela1[[#This Row],[Nov Corte]]</f>
        <v>100</v>
      </c>
      <c r="L547" s="13">
        <f>IFERROR(VLOOKUP(H547,'Banco de dados ZDA'!A:I,9,0),0)</f>
        <v>0</v>
      </c>
      <c r="M547" s="13">
        <v>0</v>
      </c>
      <c r="N547" s="13">
        <v>200</v>
      </c>
      <c r="O547" s="13">
        <f>IFERROR(VLOOKUP(Tabela1[[#This Row],[Coluna2]],'Banco de dados ZDA'!A:J,10,0),0)</f>
        <v>0</v>
      </c>
      <c r="P547" s="13">
        <v>0</v>
      </c>
      <c r="Q547" s="13">
        <v>150</v>
      </c>
      <c r="R547" s="13">
        <f>AVERAGE(Tabela1[[#This Row],[NOVEMBRO TOTAL]],Tabela1[[#This Row],[DEZEMBRO TOTAL]],Tabela1[[#This Row],[JANEIRO TOTAL]])</f>
        <v>150</v>
      </c>
      <c r="S547" s="14">
        <f>IFERROR(Tabela1[[#This Row],[MÉDIA]]/Tabela1[[#This Row],[META MARÇO FINAL]],"-")</f>
        <v>0.90909090909090906</v>
      </c>
      <c r="T547" s="15">
        <f>Tabela1[[#This Row],[MÉDIA]]+Tabela1[[#This Row],[MÉDIA]]*10%</f>
        <v>165</v>
      </c>
      <c r="U547" s="16">
        <f>VLOOKUP(Tabela1[[#This Row],[CD_ITEM]],'BD PESO UNITÁRIO'!A:F,6,0)</f>
        <v>1.105</v>
      </c>
      <c r="V547" s="15">
        <f>Tabela1[[#This Row],[META MARÇO FINAL]]*Tabela1[[#This Row],[PESO UNITÁRIO]]</f>
        <v>182.32499999999999</v>
      </c>
    </row>
    <row r="548" spans="1:22" x14ac:dyDescent="0.3">
      <c r="A548" s="7" t="s">
        <v>38</v>
      </c>
      <c r="B548" s="8" t="s">
        <v>21</v>
      </c>
      <c r="C548" s="8" t="s">
        <v>22</v>
      </c>
      <c r="D548" s="9" t="s">
        <v>93</v>
      </c>
      <c r="E548" s="10" t="s">
        <v>94</v>
      </c>
      <c r="F548" s="11"/>
      <c r="G548" s="12" t="s">
        <v>223</v>
      </c>
      <c r="H548" s="12" t="str">
        <f>CONCATENATE(Tabela1[[#This Row],[ZONA]],Tabela1[[#This Row],[CD_ITEM]])</f>
        <v>GS0001021506</v>
      </c>
      <c r="I548" s="13">
        <v>100</v>
      </c>
      <c r="J548" s="13">
        <v>0</v>
      </c>
      <c r="K548" s="13">
        <f>Tabela1[[#This Row],[Nov]]+Tabela1[[#This Row],[Nov Corte]]</f>
        <v>100</v>
      </c>
      <c r="L548" s="13">
        <f>IFERROR(VLOOKUP(H548,'Banco de dados ZDA'!A:I,9,0),0)</f>
        <v>0</v>
      </c>
      <c r="M548" s="13">
        <v>0</v>
      </c>
      <c r="N548" s="13">
        <v>200</v>
      </c>
      <c r="O548" s="13">
        <f>IFERROR(VLOOKUP(Tabela1[[#This Row],[Coluna2]],'Banco de dados ZDA'!A:J,10,0),0)</f>
        <v>0</v>
      </c>
      <c r="P548" s="13">
        <v>0</v>
      </c>
      <c r="Q548" s="13">
        <v>150</v>
      </c>
      <c r="R548" s="13">
        <f>AVERAGE(Tabela1[[#This Row],[NOVEMBRO TOTAL]],Tabela1[[#This Row],[DEZEMBRO TOTAL]],Tabela1[[#This Row],[JANEIRO TOTAL]])</f>
        <v>150</v>
      </c>
      <c r="S548" s="14">
        <f>IFERROR(Tabela1[[#This Row],[MÉDIA]]/Tabela1[[#This Row],[META MARÇO FINAL]],"-")</f>
        <v>0.90909090909090906</v>
      </c>
      <c r="T548" s="15">
        <f>Tabela1[[#This Row],[MÉDIA]]+Tabela1[[#This Row],[MÉDIA]]*10%</f>
        <v>165</v>
      </c>
      <c r="U548" s="16">
        <f>VLOOKUP(Tabela1[[#This Row],[CD_ITEM]],'BD PESO UNITÁRIO'!A:F,6,0)</f>
        <v>2.2949999999999999</v>
      </c>
      <c r="V548" s="15">
        <f>Tabela1[[#This Row],[META MARÇO FINAL]]*Tabela1[[#This Row],[PESO UNITÁRIO]]</f>
        <v>378.67500000000001</v>
      </c>
    </row>
    <row r="549" spans="1:22" x14ac:dyDescent="0.3">
      <c r="A549" s="7" t="s">
        <v>95</v>
      </c>
      <c r="B549" s="8" t="s">
        <v>32</v>
      </c>
      <c r="C549" s="8" t="s">
        <v>96</v>
      </c>
      <c r="D549" s="9" t="s">
        <v>97</v>
      </c>
      <c r="E549" s="10" t="s">
        <v>98</v>
      </c>
      <c r="F549" s="11"/>
      <c r="G549" s="12" t="s">
        <v>223</v>
      </c>
      <c r="H549" s="12" t="str">
        <f>CONCATENATE(Tabela1[[#This Row],[ZONA]],Tabela1[[#This Row],[CD_ITEM]])</f>
        <v>GS0001021538</v>
      </c>
      <c r="I549" s="13">
        <v>100</v>
      </c>
      <c r="J549" s="13">
        <v>0</v>
      </c>
      <c r="K549" s="13">
        <f>Tabela1[[#This Row],[Nov]]+Tabela1[[#This Row],[Nov Corte]]</f>
        <v>100</v>
      </c>
      <c r="L549" s="13">
        <f>IFERROR(VLOOKUP(H549,'Banco de dados ZDA'!A:I,9,0),0)</f>
        <v>0</v>
      </c>
      <c r="M549" s="13">
        <v>0</v>
      </c>
      <c r="N549" s="13">
        <v>200</v>
      </c>
      <c r="O549" s="13">
        <f>IFERROR(VLOOKUP(Tabela1[[#This Row],[Coluna2]],'Banco de dados ZDA'!A:J,10,0),0)</f>
        <v>0</v>
      </c>
      <c r="P549" s="13">
        <v>0</v>
      </c>
      <c r="Q549" s="13">
        <v>150</v>
      </c>
      <c r="R549" s="13">
        <f>AVERAGE(Tabela1[[#This Row],[NOVEMBRO TOTAL]],Tabela1[[#This Row],[DEZEMBRO TOTAL]],Tabela1[[#This Row],[JANEIRO TOTAL]])</f>
        <v>150</v>
      </c>
      <c r="S549" s="14">
        <f>IFERROR(Tabela1[[#This Row],[MÉDIA]]/Tabela1[[#This Row],[META MARÇO FINAL]],"-")</f>
        <v>0.90909090909090906</v>
      </c>
      <c r="T549" s="15">
        <f>Tabela1[[#This Row],[MÉDIA]]+Tabela1[[#This Row],[MÉDIA]]*10%</f>
        <v>165</v>
      </c>
      <c r="U549" s="16">
        <f>VLOOKUP(Tabela1[[#This Row],[CD_ITEM]],'BD PESO UNITÁRIO'!A:F,6,0)</f>
        <v>25.18</v>
      </c>
      <c r="V549" s="15">
        <f>Tabela1[[#This Row],[META MARÇO FINAL]]*Tabela1[[#This Row],[PESO UNITÁRIO]]</f>
        <v>4154.7</v>
      </c>
    </row>
    <row r="550" spans="1:22" x14ac:dyDescent="0.3">
      <c r="A550" s="7" t="s">
        <v>31</v>
      </c>
      <c r="B550" s="8" t="s">
        <v>32</v>
      </c>
      <c r="C550" s="8" t="s">
        <v>22</v>
      </c>
      <c r="D550" s="9" t="s">
        <v>99</v>
      </c>
      <c r="E550" s="10" t="s">
        <v>100</v>
      </c>
      <c r="F550" s="11"/>
      <c r="G550" s="12" t="s">
        <v>223</v>
      </c>
      <c r="H550" s="12" t="str">
        <f>CONCATENATE(Tabela1[[#This Row],[ZONA]],Tabela1[[#This Row],[CD_ITEM]])</f>
        <v>GS0001021539</v>
      </c>
      <c r="I550" s="13">
        <v>100</v>
      </c>
      <c r="J550" s="13">
        <v>0</v>
      </c>
      <c r="K550" s="13">
        <f>Tabela1[[#This Row],[Nov]]+Tabela1[[#This Row],[Nov Corte]]</f>
        <v>100</v>
      </c>
      <c r="L550" s="13">
        <f>IFERROR(VLOOKUP(H550,'Banco de dados ZDA'!A:I,9,0),0)</f>
        <v>0</v>
      </c>
      <c r="M550" s="13">
        <v>0</v>
      </c>
      <c r="N550" s="13">
        <v>200</v>
      </c>
      <c r="O550" s="13">
        <f>IFERROR(VLOOKUP(Tabela1[[#This Row],[Coluna2]],'Banco de dados ZDA'!A:J,10,0),0)</f>
        <v>0</v>
      </c>
      <c r="P550" s="13">
        <v>0</v>
      </c>
      <c r="Q550" s="13">
        <v>150</v>
      </c>
      <c r="R550" s="13">
        <f>AVERAGE(Tabela1[[#This Row],[NOVEMBRO TOTAL]],Tabela1[[#This Row],[DEZEMBRO TOTAL]],Tabela1[[#This Row],[JANEIRO TOTAL]])</f>
        <v>150</v>
      </c>
      <c r="S550" s="14">
        <f>IFERROR(Tabela1[[#This Row],[MÉDIA]]/Tabela1[[#This Row],[META MARÇO FINAL]],"-")</f>
        <v>0.90909090909090906</v>
      </c>
      <c r="T550" s="15">
        <f>Tabela1[[#This Row],[MÉDIA]]+Tabela1[[#This Row],[MÉDIA]]*10%</f>
        <v>165</v>
      </c>
      <c r="U550" s="16">
        <f>VLOOKUP(Tabela1[[#This Row],[CD_ITEM]],'BD PESO UNITÁRIO'!A:F,6,0)</f>
        <v>25.18</v>
      </c>
      <c r="V550" s="15">
        <f>Tabela1[[#This Row],[META MARÇO FINAL]]*Tabela1[[#This Row],[PESO UNITÁRIO]]</f>
        <v>4154.7</v>
      </c>
    </row>
    <row r="551" spans="1:22" x14ac:dyDescent="0.3">
      <c r="A551" s="7" t="s">
        <v>101</v>
      </c>
      <c r="B551" s="8" t="s">
        <v>32</v>
      </c>
      <c r="C551" s="8" t="s">
        <v>22</v>
      </c>
      <c r="D551" s="9" t="s">
        <v>102</v>
      </c>
      <c r="E551" s="10" t="s">
        <v>103</v>
      </c>
      <c r="F551" s="11"/>
      <c r="G551" s="12" t="s">
        <v>223</v>
      </c>
      <c r="H551" s="12" t="str">
        <f>CONCATENATE(Tabela1[[#This Row],[ZONA]],Tabela1[[#This Row],[CD_ITEM]])</f>
        <v>GS0001021542</v>
      </c>
      <c r="I551" s="13">
        <v>100</v>
      </c>
      <c r="J551" s="13">
        <v>0</v>
      </c>
      <c r="K551" s="13">
        <f>Tabela1[[#This Row],[Nov]]+Tabela1[[#This Row],[Nov Corte]]</f>
        <v>100</v>
      </c>
      <c r="L551" s="13">
        <f>IFERROR(VLOOKUP(H551,'Banco de dados ZDA'!A:I,9,0),0)</f>
        <v>0</v>
      </c>
      <c r="M551" s="13">
        <v>0</v>
      </c>
      <c r="N551" s="13">
        <v>200</v>
      </c>
      <c r="O551" s="13">
        <f>IFERROR(VLOOKUP(Tabela1[[#This Row],[Coluna2]],'Banco de dados ZDA'!A:J,10,0),0)</f>
        <v>0</v>
      </c>
      <c r="P551" s="13">
        <v>0</v>
      </c>
      <c r="Q551" s="13">
        <v>150</v>
      </c>
      <c r="R551" s="13">
        <f>AVERAGE(Tabela1[[#This Row],[NOVEMBRO TOTAL]],Tabela1[[#This Row],[DEZEMBRO TOTAL]],Tabela1[[#This Row],[JANEIRO TOTAL]])</f>
        <v>150</v>
      </c>
      <c r="S551" s="14">
        <f>IFERROR(Tabela1[[#This Row],[MÉDIA]]/Tabela1[[#This Row],[META MARÇO FINAL]],"-")</f>
        <v>0.90909090909090906</v>
      </c>
      <c r="T551" s="15">
        <f>Tabela1[[#This Row],[MÉDIA]]+Tabela1[[#This Row],[MÉDIA]]*10%</f>
        <v>165</v>
      </c>
      <c r="U551" s="16">
        <f>VLOOKUP(Tabela1[[#This Row],[CD_ITEM]],'BD PESO UNITÁRIO'!A:F,6,0)</f>
        <v>10.555</v>
      </c>
      <c r="V551" s="15">
        <f>Tabela1[[#This Row],[META MARÇO FINAL]]*Tabela1[[#This Row],[PESO UNITÁRIO]]</f>
        <v>1741.575</v>
      </c>
    </row>
    <row r="552" spans="1:22" x14ac:dyDescent="0.3">
      <c r="A552" s="7" t="s">
        <v>95</v>
      </c>
      <c r="B552" s="8" t="s">
        <v>32</v>
      </c>
      <c r="C552" s="8" t="s">
        <v>96</v>
      </c>
      <c r="D552" s="9" t="s">
        <v>104</v>
      </c>
      <c r="E552" s="10" t="s">
        <v>105</v>
      </c>
      <c r="F552" s="11"/>
      <c r="G552" s="12" t="s">
        <v>223</v>
      </c>
      <c r="H552" s="12" t="str">
        <f>CONCATENATE(Tabela1[[#This Row],[ZONA]],Tabela1[[#This Row],[CD_ITEM]])</f>
        <v>GS0001021560</v>
      </c>
      <c r="I552" s="13">
        <v>100</v>
      </c>
      <c r="J552" s="13">
        <v>0</v>
      </c>
      <c r="K552" s="13">
        <f>Tabela1[[#This Row],[Nov]]+Tabela1[[#This Row],[Nov Corte]]</f>
        <v>100</v>
      </c>
      <c r="L552" s="13">
        <f>IFERROR(VLOOKUP(H552,'Banco de dados ZDA'!A:I,9,0),0)</f>
        <v>0</v>
      </c>
      <c r="M552" s="13">
        <v>0</v>
      </c>
      <c r="N552" s="13">
        <v>200</v>
      </c>
      <c r="O552" s="13">
        <f>IFERROR(VLOOKUP(Tabela1[[#This Row],[Coluna2]],'Banco de dados ZDA'!A:J,10,0),0)</f>
        <v>0</v>
      </c>
      <c r="P552" s="13">
        <v>0</v>
      </c>
      <c r="Q552" s="13">
        <v>150</v>
      </c>
      <c r="R552" s="13">
        <f>AVERAGE(Tabela1[[#This Row],[NOVEMBRO TOTAL]],Tabela1[[#This Row],[DEZEMBRO TOTAL]],Tabela1[[#This Row],[JANEIRO TOTAL]])</f>
        <v>150</v>
      </c>
      <c r="S552" s="14">
        <f>IFERROR(Tabela1[[#This Row],[MÉDIA]]/Tabela1[[#This Row],[META MARÇO FINAL]],"-")</f>
        <v>0.90909090909090906</v>
      </c>
      <c r="T552" s="15">
        <f>Tabela1[[#This Row],[MÉDIA]]+Tabela1[[#This Row],[MÉDIA]]*10%</f>
        <v>165</v>
      </c>
      <c r="U552" s="16">
        <f>VLOOKUP(Tabela1[[#This Row],[CD_ITEM]],'BD PESO UNITÁRIO'!A:F,6,0)</f>
        <v>25.18</v>
      </c>
      <c r="V552" s="15">
        <f>Tabela1[[#This Row],[META MARÇO FINAL]]*Tabela1[[#This Row],[PESO UNITÁRIO]]</f>
        <v>4154.7</v>
      </c>
    </row>
    <row r="553" spans="1:22" x14ac:dyDescent="0.3">
      <c r="A553" s="7" t="s">
        <v>106</v>
      </c>
      <c r="B553" s="8" t="s">
        <v>32</v>
      </c>
      <c r="C553" s="8" t="s">
        <v>22</v>
      </c>
      <c r="D553" s="9" t="s">
        <v>107</v>
      </c>
      <c r="E553" s="10" t="s">
        <v>108</v>
      </c>
      <c r="F553" s="11"/>
      <c r="G553" s="12" t="s">
        <v>223</v>
      </c>
      <c r="H553" s="12" t="str">
        <f>CONCATENATE(Tabela1[[#This Row],[ZONA]],Tabela1[[#This Row],[CD_ITEM]])</f>
        <v>GS0001021568</v>
      </c>
      <c r="I553" s="13">
        <v>100</v>
      </c>
      <c r="J553" s="13">
        <v>0</v>
      </c>
      <c r="K553" s="13">
        <f>Tabela1[[#This Row],[Nov]]+Tabela1[[#This Row],[Nov Corte]]</f>
        <v>100</v>
      </c>
      <c r="L553" s="13">
        <f>IFERROR(VLOOKUP(H553,'Banco de dados ZDA'!A:I,9,0),0)</f>
        <v>0</v>
      </c>
      <c r="M553" s="13">
        <v>0</v>
      </c>
      <c r="N553" s="13">
        <v>200</v>
      </c>
      <c r="O553" s="13">
        <f>IFERROR(VLOOKUP(Tabela1[[#This Row],[Coluna2]],'Banco de dados ZDA'!A:J,10,0),0)</f>
        <v>0</v>
      </c>
      <c r="P553" s="13">
        <v>0</v>
      </c>
      <c r="Q553" s="13">
        <v>150</v>
      </c>
      <c r="R553" s="13">
        <f>AVERAGE(Tabela1[[#This Row],[NOVEMBRO TOTAL]],Tabela1[[#This Row],[DEZEMBRO TOTAL]],Tabela1[[#This Row],[JANEIRO TOTAL]])</f>
        <v>150</v>
      </c>
      <c r="S553" s="14">
        <f>IFERROR(Tabela1[[#This Row],[MÉDIA]]/Tabela1[[#This Row],[META MARÇO FINAL]],"-")</f>
        <v>0.90909090909090906</v>
      </c>
      <c r="T553" s="15">
        <f>Tabela1[[#This Row],[MÉDIA]]+Tabela1[[#This Row],[MÉDIA]]*10%</f>
        <v>165</v>
      </c>
      <c r="U553" s="16">
        <f>VLOOKUP(Tabela1[[#This Row],[CD_ITEM]],'BD PESO UNITÁRIO'!A:F,6,0)</f>
        <v>12.66</v>
      </c>
      <c r="V553" s="15">
        <f>Tabela1[[#This Row],[META MARÇO FINAL]]*Tabela1[[#This Row],[PESO UNITÁRIO]]</f>
        <v>2088.9</v>
      </c>
    </row>
    <row r="554" spans="1:22" x14ac:dyDescent="0.3">
      <c r="A554" s="7" t="s">
        <v>106</v>
      </c>
      <c r="B554" s="8" t="s">
        <v>32</v>
      </c>
      <c r="C554" s="8" t="s">
        <v>22</v>
      </c>
      <c r="D554" s="9" t="s">
        <v>109</v>
      </c>
      <c r="E554" s="10" t="s">
        <v>110</v>
      </c>
      <c r="F554" s="11"/>
      <c r="G554" s="12" t="s">
        <v>223</v>
      </c>
      <c r="H554" s="12" t="str">
        <f>CONCATENATE(Tabela1[[#This Row],[ZONA]],Tabela1[[#This Row],[CD_ITEM]])</f>
        <v>GS0001021569</v>
      </c>
      <c r="I554" s="13">
        <v>100</v>
      </c>
      <c r="J554" s="13">
        <v>0</v>
      </c>
      <c r="K554" s="13">
        <f>Tabela1[[#This Row],[Nov]]+Tabela1[[#This Row],[Nov Corte]]</f>
        <v>100</v>
      </c>
      <c r="L554" s="13">
        <f>IFERROR(VLOOKUP(H554,'Banco de dados ZDA'!A:I,9,0),0)</f>
        <v>0</v>
      </c>
      <c r="M554" s="13">
        <v>0</v>
      </c>
      <c r="N554" s="13">
        <v>200</v>
      </c>
      <c r="O554" s="13">
        <f>IFERROR(VLOOKUP(Tabela1[[#This Row],[Coluna2]],'Banco de dados ZDA'!A:J,10,0),0)</f>
        <v>0</v>
      </c>
      <c r="P554" s="13">
        <v>0</v>
      </c>
      <c r="Q554" s="13">
        <v>150</v>
      </c>
      <c r="R554" s="13">
        <f>AVERAGE(Tabela1[[#This Row],[NOVEMBRO TOTAL]],Tabela1[[#This Row],[DEZEMBRO TOTAL]],Tabela1[[#This Row],[JANEIRO TOTAL]])</f>
        <v>150</v>
      </c>
      <c r="S554" s="14">
        <f>IFERROR(Tabela1[[#This Row],[MÉDIA]]/Tabela1[[#This Row],[META MARÇO FINAL]],"-")</f>
        <v>0.90909090909090906</v>
      </c>
      <c r="T554" s="15">
        <f>Tabela1[[#This Row],[MÉDIA]]+Tabela1[[#This Row],[MÉDIA]]*10%</f>
        <v>165</v>
      </c>
      <c r="U554" s="16">
        <f>VLOOKUP(Tabela1[[#This Row],[CD_ITEM]],'BD PESO UNITÁRIO'!A:F,6,0)</f>
        <v>12.66</v>
      </c>
      <c r="V554" s="15">
        <f>Tabela1[[#This Row],[META MARÇO FINAL]]*Tabela1[[#This Row],[PESO UNITÁRIO]]</f>
        <v>2088.9</v>
      </c>
    </row>
    <row r="555" spans="1:22" x14ac:dyDescent="0.3">
      <c r="A555" s="7" t="s">
        <v>106</v>
      </c>
      <c r="B555" s="8" t="s">
        <v>32</v>
      </c>
      <c r="C555" s="8" t="s">
        <v>22</v>
      </c>
      <c r="D555" s="9" t="s">
        <v>111</v>
      </c>
      <c r="E555" s="10" t="s">
        <v>112</v>
      </c>
      <c r="F555" s="11"/>
      <c r="G555" s="12" t="s">
        <v>223</v>
      </c>
      <c r="H555" s="12" t="str">
        <f>CONCATENATE(Tabela1[[#This Row],[ZONA]],Tabela1[[#This Row],[CD_ITEM]])</f>
        <v>GS0001021570</v>
      </c>
      <c r="I555" s="13">
        <v>100</v>
      </c>
      <c r="J555" s="13">
        <v>0</v>
      </c>
      <c r="K555" s="13">
        <f>Tabela1[[#This Row],[Nov]]+Tabela1[[#This Row],[Nov Corte]]</f>
        <v>100</v>
      </c>
      <c r="L555" s="13">
        <f>IFERROR(VLOOKUP(H555,'Banco de dados ZDA'!A:I,9,0),0)</f>
        <v>0</v>
      </c>
      <c r="M555" s="13">
        <v>0</v>
      </c>
      <c r="N555" s="13">
        <v>200</v>
      </c>
      <c r="O555" s="13">
        <f>IFERROR(VLOOKUP(Tabela1[[#This Row],[Coluna2]],'Banco de dados ZDA'!A:J,10,0),0)</f>
        <v>0</v>
      </c>
      <c r="P555" s="13">
        <v>0</v>
      </c>
      <c r="Q555" s="13">
        <v>150</v>
      </c>
      <c r="R555" s="13">
        <f>AVERAGE(Tabela1[[#This Row],[NOVEMBRO TOTAL]],Tabela1[[#This Row],[DEZEMBRO TOTAL]],Tabela1[[#This Row],[JANEIRO TOTAL]])</f>
        <v>150</v>
      </c>
      <c r="S555" s="14">
        <f>IFERROR(Tabela1[[#This Row],[MÉDIA]]/Tabela1[[#This Row],[META MARÇO FINAL]],"-")</f>
        <v>0.90909090909090906</v>
      </c>
      <c r="T555" s="15">
        <f>Tabela1[[#This Row],[MÉDIA]]+Tabela1[[#This Row],[MÉDIA]]*10%</f>
        <v>165</v>
      </c>
      <c r="U555" s="16">
        <f>VLOOKUP(Tabela1[[#This Row],[CD_ITEM]],'BD PESO UNITÁRIO'!A:F,6,0)</f>
        <v>12.66</v>
      </c>
      <c r="V555" s="15">
        <f>Tabela1[[#This Row],[META MARÇO FINAL]]*Tabela1[[#This Row],[PESO UNITÁRIO]]</f>
        <v>2088.9</v>
      </c>
    </row>
    <row r="556" spans="1:22" x14ac:dyDescent="0.3">
      <c r="A556" s="7" t="s">
        <v>106</v>
      </c>
      <c r="B556" s="8" t="s">
        <v>32</v>
      </c>
      <c r="C556" s="8" t="s">
        <v>22</v>
      </c>
      <c r="D556" s="9" t="s">
        <v>113</v>
      </c>
      <c r="E556" s="10" t="s">
        <v>114</v>
      </c>
      <c r="F556" s="11"/>
      <c r="G556" s="12" t="s">
        <v>223</v>
      </c>
      <c r="H556" s="12" t="str">
        <f>CONCATENATE(Tabela1[[#This Row],[ZONA]],Tabela1[[#This Row],[CD_ITEM]])</f>
        <v>GS0001021571</v>
      </c>
      <c r="I556" s="13">
        <v>100</v>
      </c>
      <c r="J556" s="13">
        <v>0</v>
      </c>
      <c r="K556" s="13">
        <f>Tabela1[[#This Row],[Nov]]+Tabela1[[#This Row],[Nov Corte]]</f>
        <v>100</v>
      </c>
      <c r="L556" s="13">
        <f>IFERROR(VLOOKUP(H556,'Banco de dados ZDA'!A:I,9,0),0)</f>
        <v>0</v>
      </c>
      <c r="M556" s="13">
        <v>0</v>
      </c>
      <c r="N556" s="13">
        <v>200</v>
      </c>
      <c r="O556" s="13">
        <f>IFERROR(VLOOKUP(Tabela1[[#This Row],[Coluna2]],'Banco de dados ZDA'!A:J,10,0),0)</f>
        <v>0</v>
      </c>
      <c r="P556" s="13">
        <v>0</v>
      </c>
      <c r="Q556" s="13">
        <v>150</v>
      </c>
      <c r="R556" s="13">
        <f>AVERAGE(Tabela1[[#This Row],[NOVEMBRO TOTAL]],Tabela1[[#This Row],[DEZEMBRO TOTAL]],Tabela1[[#This Row],[JANEIRO TOTAL]])</f>
        <v>150</v>
      </c>
      <c r="S556" s="14">
        <f>IFERROR(Tabela1[[#This Row],[MÉDIA]]/Tabela1[[#This Row],[META MARÇO FINAL]],"-")</f>
        <v>0.90909090909090906</v>
      </c>
      <c r="T556" s="15">
        <f>Tabela1[[#This Row],[MÉDIA]]+Tabela1[[#This Row],[MÉDIA]]*10%</f>
        <v>165</v>
      </c>
      <c r="U556" s="16">
        <f>VLOOKUP(Tabela1[[#This Row],[CD_ITEM]],'BD PESO UNITÁRIO'!A:F,6,0)</f>
        <v>12.66</v>
      </c>
      <c r="V556" s="15">
        <f>Tabela1[[#This Row],[META MARÇO FINAL]]*Tabela1[[#This Row],[PESO UNITÁRIO]]</f>
        <v>2088.9</v>
      </c>
    </row>
    <row r="557" spans="1:22" x14ac:dyDescent="0.3">
      <c r="A557" s="7" t="s">
        <v>38</v>
      </c>
      <c r="B557" s="8" t="s">
        <v>21</v>
      </c>
      <c r="C557" s="8" t="s">
        <v>22</v>
      </c>
      <c r="D557" s="9" t="s">
        <v>115</v>
      </c>
      <c r="E557" s="10" t="s">
        <v>116</v>
      </c>
      <c r="F557" s="11"/>
      <c r="G557" s="12" t="s">
        <v>223</v>
      </c>
      <c r="H557" s="12" t="str">
        <f>CONCATENATE(Tabela1[[#This Row],[ZONA]],Tabela1[[#This Row],[CD_ITEM]])</f>
        <v>GS0001021594</v>
      </c>
      <c r="I557" s="13">
        <v>100</v>
      </c>
      <c r="J557" s="13">
        <v>0</v>
      </c>
      <c r="K557" s="13">
        <f>Tabela1[[#This Row],[Nov]]+Tabela1[[#This Row],[Nov Corte]]</f>
        <v>100</v>
      </c>
      <c r="L557" s="13">
        <f>IFERROR(VLOOKUP(H557,'Banco de dados ZDA'!A:I,9,0),0)</f>
        <v>0</v>
      </c>
      <c r="M557" s="13">
        <v>0</v>
      </c>
      <c r="N557" s="13">
        <v>200</v>
      </c>
      <c r="O557" s="13">
        <f>IFERROR(VLOOKUP(Tabela1[[#This Row],[Coluna2]],'Banco de dados ZDA'!A:J,10,0),0)</f>
        <v>0</v>
      </c>
      <c r="P557" s="13">
        <v>0</v>
      </c>
      <c r="Q557" s="13">
        <v>150</v>
      </c>
      <c r="R557" s="13">
        <f>AVERAGE(Tabela1[[#This Row],[NOVEMBRO TOTAL]],Tabela1[[#This Row],[DEZEMBRO TOTAL]],Tabela1[[#This Row],[JANEIRO TOTAL]])</f>
        <v>150</v>
      </c>
      <c r="S557" s="14">
        <f>IFERROR(Tabela1[[#This Row],[MÉDIA]]/Tabela1[[#This Row],[META MARÇO FINAL]],"-")</f>
        <v>0.90909090909090906</v>
      </c>
      <c r="T557" s="15">
        <f>Tabela1[[#This Row],[MÉDIA]]+Tabela1[[#This Row],[MÉDIA]]*10%</f>
        <v>165</v>
      </c>
      <c r="U557" s="16">
        <f>VLOOKUP(Tabela1[[#This Row],[CD_ITEM]],'BD PESO UNITÁRIO'!A:F,6,0)</f>
        <v>4.5049999999999999</v>
      </c>
      <c r="V557" s="15">
        <f>Tabela1[[#This Row],[META MARÇO FINAL]]*Tabela1[[#This Row],[PESO UNITÁRIO]]</f>
        <v>743.32499999999993</v>
      </c>
    </row>
    <row r="558" spans="1:22" x14ac:dyDescent="0.3">
      <c r="A558" s="7" t="s">
        <v>38</v>
      </c>
      <c r="B558" s="8" t="s">
        <v>21</v>
      </c>
      <c r="C558" s="8" t="s">
        <v>22</v>
      </c>
      <c r="D558" s="9" t="s">
        <v>117</v>
      </c>
      <c r="E558" s="10" t="s">
        <v>118</v>
      </c>
      <c r="F558" s="11"/>
      <c r="G558" s="12" t="s">
        <v>223</v>
      </c>
      <c r="H558" s="12" t="str">
        <f>CONCATENATE(Tabela1[[#This Row],[ZONA]],Tabela1[[#This Row],[CD_ITEM]])</f>
        <v>GS0001021605</v>
      </c>
      <c r="I558" s="13">
        <v>100</v>
      </c>
      <c r="J558" s="13">
        <v>0</v>
      </c>
      <c r="K558" s="13">
        <f>Tabela1[[#This Row],[Nov]]+Tabela1[[#This Row],[Nov Corte]]</f>
        <v>100</v>
      </c>
      <c r="L558" s="13">
        <f>IFERROR(VLOOKUP(H558,'Banco de dados ZDA'!A:I,9,0),0)</f>
        <v>0</v>
      </c>
      <c r="M558" s="13">
        <v>0</v>
      </c>
      <c r="N558" s="13">
        <v>200</v>
      </c>
      <c r="O558" s="13">
        <f>IFERROR(VLOOKUP(Tabela1[[#This Row],[Coluna2]],'Banco de dados ZDA'!A:J,10,0),0)</f>
        <v>0</v>
      </c>
      <c r="P558" s="13">
        <v>0</v>
      </c>
      <c r="Q558" s="13">
        <v>150</v>
      </c>
      <c r="R558" s="13">
        <f>AVERAGE(Tabela1[[#This Row],[NOVEMBRO TOTAL]],Tabela1[[#This Row],[DEZEMBRO TOTAL]],Tabela1[[#This Row],[JANEIRO TOTAL]])</f>
        <v>150</v>
      </c>
      <c r="S558" s="14">
        <f>IFERROR(Tabela1[[#This Row],[MÉDIA]]/Tabela1[[#This Row],[META MARÇO FINAL]],"-")</f>
        <v>0.90909090909090906</v>
      </c>
      <c r="T558" s="15">
        <f>Tabela1[[#This Row],[MÉDIA]]+Tabela1[[#This Row],[MÉDIA]]*10%</f>
        <v>165</v>
      </c>
      <c r="U558" s="16">
        <f>VLOOKUP(Tabela1[[#This Row],[CD_ITEM]],'BD PESO UNITÁRIO'!A:F,6,0)</f>
        <v>8.1820000000000004</v>
      </c>
      <c r="V558" s="15">
        <f>Tabela1[[#This Row],[META MARÇO FINAL]]*Tabela1[[#This Row],[PESO UNITÁRIO]]</f>
        <v>1350.03</v>
      </c>
    </row>
    <row r="559" spans="1:22" x14ac:dyDescent="0.3">
      <c r="A559" s="7" t="s">
        <v>119</v>
      </c>
      <c r="B559" s="8" t="s">
        <v>32</v>
      </c>
      <c r="C559" s="8" t="s">
        <v>22</v>
      </c>
      <c r="D559" s="9" t="s">
        <v>120</v>
      </c>
      <c r="E559" s="10" t="s">
        <v>121</v>
      </c>
      <c r="F559" s="11"/>
      <c r="G559" s="12" t="s">
        <v>223</v>
      </c>
      <c r="H559" s="12" t="str">
        <f>CONCATENATE(Tabela1[[#This Row],[ZONA]],Tabela1[[#This Row],[CD_ITEM]])</f>
        <v>GS0001021608</v>
      </c>
      <c r="I559" s="13">
        <v>100</v>
      </c>
      <c r="J559" s="13">
        <v>0</v>
      </c>
      <c r="K559" s="13">
        <f>Tabela1[[#This Row],[Nov]]+Tabela1[[#This Row],[Nov Corte]]</f>
        <v>100</v>
      </c>
      <c r="L559" s="13">
        <f>IFERROR(VLOOKUP(H559,'Banco de dados ZDA'!A:I,9,0),0)</f>
        <v>0</v>
      </c>
      <c r="M559" s="13">
        <v>0</v>
      </c>
      <c r="N559" s="13">
        <v>200</v>
      </c>
      <c r="O559" s="13">
        <f>IFERROR(VLOOKUP(Tabela1[[#This Row],[Coluna2]],'Banco de dados ZDA'!A:J,10,0),0)</f>
        <v>0</v>
      </c>
      <c r="P559" s="13">
        <v>0</v>
      </c>
      <c r="Q559" s="13">
        <v>150</v>
      </c>
      <c r="R559" s="13">
        <f>AVERAGE(Tabela1[[#This Row],[NOVEMBRO TOTAL]],Tabela1[[#This Row],[DEZEMBRO TOTAL]],Tabela1[[#This Row],[JANEIRO TOTAL]])</f>
        <v>150</v>
      </c>
      <c r="S559" s="14">
        <f>IFERROR(Tabela1[[#This Row],[MÉDIA]]/Tabela1[[#This Row],[META MARÇO FINAL]],"-")</f>
        <v>0.90909090909090906</v>
      </c>
      <c r="T559" s="15">
        <f>Tabela1[[#This Row],[MÉDIA]]+Tabela1[[#This Row],[MÉDIA]]*10%</f>
        <v>165</v>
      </c>
      <c r="U559" s="16">
        <f>VLOOKUP(Tabela1[[#This Row],[CD_ITEM]],'BD PESO UNITÁRIO'!A:F,6,0)</f>
        <v>10.4</v>
      </c>
      <c r="V559" s="15">
        <f>Tabela1[[#This Row],[META MARÇO FINAL]]*Tabela1[[#This Row],[PESO UNITÁRIO]]</f>
        <v>1716</v>
      </c>
    </row>
    <row r="560" spans="1:22" x14ac:dyDescent="0.3">
      <c r="A560" s="7" t="s">
        <v>119</v>
      </c>
      <c r="B560" s="8" t="s">
        <v>32</v>
      </c>
      <c r="C560" s="8" t="s">
        <v>22</v>
      </c>
      <c r="D560" s="9" t="s">
        <v>122</v>
      </c>
      <c r="E560" s="10" t="s">
        <v>123</v>
      </c>
      <c r="F560" s="11"/>
      <c r="G560" s="12" t="s">
        <v>223</v>
      </c>
      <c r="H560" s="12" t="str">
        <f>CONCATENATE(Tabela1[[#This Row],[ZONA]],Tabela1[[#This Row],[CD_ITEM]])</f>
        <v>GS0001021609</v>
      </c>
      <c r="I560" s="13">
        <v>100</v>
      </c>
      <c r="J560" s="13">
        <v>0</v>
      </c>
      <c r="K560" s="13">
        <f>Tabela1[[#This Row],[Nov]]+Tabela1[[#This Row],[Nov Corte]]</f>
        <v>100</v>
      </c>
      <c r="L560" s="13">
        <f>IFERROR(VLOOKUP(H560,'Banco de dados ZDA'!A:I,9,0),0)</f>
        <v>0</v>
      </c>
      <c r="M560" s="13">
        <v>0</v>
      </c>
      <c r="N560" s="13">
        <v>200</v>
      </c>
      <c r="O560" s="13">
        <f>IFERROR(VLOOKUP(Tabela1[[#This Row],[Coluna2]],'Banco de dados ZDA'!A:J,10,0),0)</f>
        <v>0</v>
      </c>
      <c r="P560" s="13">
        <v>0</v>
      </c>
      <c r="Q560" s="13">
        <v>150</v>
      </c>
      <c r="R560" s="13">
        <f>AVERAGE(Tabela1[[#This Row],[NOVEMBRO TOTAL]],Tabela1[[#This Row],[DEZEMBRO TOTAL]],Tabela1[[#This Row],[JANEIRO TOTAL]])</f>
        <v>150</v>
      </c>
      <c r="S560" s="14">
        <f>IFERROR(Tabela1[[#This Row],[MÉDIA]]/Tabela1[[#This Row],[META MARÇO FINAL]],"-")</f>
        <v>0.90909090909090906</v>
      </c>
      <c r="T560" s="15">
        <f>Tabela1[[#This Row],[MÉDIA]]+Tabela1[[#This Row],[MÉDIA]]*10%</f>
        <v>165</v>
      </c>
      <c r="U560" s="16">
        <f>VLOOKUP(Tabela1[[#This Row],[CD_ITEM]],'BD PESO UNITÁRIO'!A:F,6,0)</f>
        <v>10.4</v>
      </c>
      <c r="V560" s="15">
        <f>Tabela1[[#This Row],[META MARÇO FINAL]]*Tabela1[[#This Row],[PESO UNITÁRIO]]</f>
        <v>1716</v>
      </c>
    </row>
    <row r="561" spans="1:22" x14ac:dyDescent="0.3">
      <c r="A561" s="7" t="s">
        <v>119</v>
      </c>
      <c r="B561" s="8" t="s">
        <v>32</v>
      </c>
      <c r="C561" s="8" t="s">
        <v>22</v>
      </c>
      <c r="D561" s="9" t="s">
        <v>124</v>
      </c>
      <c r="E561" s="10" t="s">
        <v>125</v>
      </c>
      <c r="F561" s="11"/>
      <c r="G561" s="12" t="s">
        <v>223</v>
      </c>
      <c r="H561" s="12" t="str">
        <f>CONCATENATE(Tabela1[[#This Row],[ZONA]],Tabela1[[#This Row],[CD_ITEM]])</f>
        <v>GS0001021610</v>
      </c>
      <c r="I561" s="13">
        <v>100</v>
      </c>
      <c r="J561" s="13">
        <v>0</v>
      </c>
      <c r="K561" s="13">
        <f>Tabela1[[#This Row],[Nov]]+Tabela1[[#This Row],[Nov Corte]]</f>
        <v>100</v>
      </c>
      <c r="L561" s="13">
        <f>IFERROR(VLOOKUP(H561,'Banco de dados ZDA'!A:I,9,0),0)</f>
        <v>0</v>
      </c>
      <c r="M561" s="13">
        <v>0</v>
      </c>
      <c r="N561" s="13">
        <v>200</v>
      </c>
      <c r="O561" s="13">
        <f>IFERROR(VLOOKUP(Tabela1[[#This Row],[Coluna2]],'Banco de dados ZDA'!A:J,10,0),0)</f>
        <v>0</v>
      </c>
      <c r="P561" s="13">
        <v>0</v>
      </c>
      <c r="Q561" s="13">
        <v>150</v>
      </c>
      <c r="R561" s="13">
        <f>AVERAGE(Tabela1[[#This Row],[NOVEMBRO TOTAL]],Tabela1[[#This Row],[DEZEMBRO TOTAL]],Tabela1[[#This Row],[JANEIRO TOTAL]])</f>
        <v>150</v>
      </c>
      <c r="S561" s="14">
        <f>IFERROR(Tabela1[[#This Row],[MÉDIA]]/Tabela1[[#This Row],[META MARÇO FINAL]],"-")</f>
        <v>0.90909090909090906</v>
      </c>
      <c r="T561" s="15">
        <f>Tabela1[[#This Row],[MÉDIA]]+Tabela1[[#This Row],[MÉDIA]]*10%</f>
        <v>165</v>
      </c>
      <c r="U561" s="16">
        <f>VLOOKUP(Tabela1[[#This Row],[CD_ITEM]],'BD PESO UNITÁRIO'!A:F,6,0)</f>
        <v>10.4</v>
      </c>
      <c r="V561" s="15">
        <f>Tabela1[[#This Row],[META MARÇO FINAL]]*Tabela1[[#This Row],[PESO UNITÁRIO]]</f>
        <v>1716</v>
      </c>
    </row>
    <row r="562" spans="1:22" x14ac:dyDescent="0.3">
      <c r="A562" s="7" t="s">
        <v>119</v>
      </c>
      <c r="B562" s="8" t="s">
        <v>32</v>
      </c>
      <c r="C562" s="8" t="s">
        <v>22</v>
      </c>
      <c r="D562" s="9" t="s">
        <v>126</v>
      </c>
      <c r="E562" s="10" t="s">
        <v>127</v>
      </c>
      <c r="F562" s="11"/>
      <c r="G562" s="12" t="s">
        <v>223</v>
      </c>
      <c r="H562" s="12" t="str">
        <f>CONCATENATE(Tabela1[[#This Row],[ZONA]],Tabela1[[#This Row],[CD_ITEM]])</f>
        <v>GS0001021611</v>
      </c>
      <c r="I562" s="13">
        <v>100</v>
      </c>
      <c r="J562" s="13">
        <v>0</v>
      </c>
      <c r="K562" s="13">
        <f>Tabela1[[#This Row],[Nov]]+Tabela1[[#This Row],[Nov Corte]]</f>
        <v>100</v>
      </c>
      <c r="L562" s="13">
        <f>IFERROR(VLOOKUP(H562,'Banco de dados ZDA'!A:I,9,0),0)</f>
        <v>0</v>
      </c>
      <c r="M562" s="13">
        <v>0</v>
      </c>
      <c r="N562" s="13">
        <v>200</v>
      </c>
      <c r="O562" s="13">
        <f>IFERROR(VLOOKUP(Tabela1[[#This Row],[Coluna2]],'Banco de dados ZDA'!A:J,10,0),0)</f>
        <v>0</v>
      </c>
      <c r="P562" s="13">
        <v>0</v>
      </c>
      <c r="Q562" s="13">
        <v>150</v>
      </c>
      <c r="R562" s="13">
        <f>AVERAGE(Tabela1[[#This Row],[NOVEMBRO TOTAL]],Tabela1[[#This Row],[DEZEMBRO TOTAL]],Tabela1[[#This Row],[JANEIRO TOTAL]])</f>
        <v>150</v>
      </c>
      <c r="S562" s="14">
        <f>IFERROR(Tabela1[[#This Row],[MÉDIA]]/Tabela1[[#This Row],[META MARÇO FINAL]],"-")</f>
        <v>0.90909090909090906</v>
      </c>
      <c r="T562" s="15">
        <f>Tabela1[[#This Row],[MÉDIA]]+Tabela1[[#This Row],[MÉDIA]]*10%</f>
        <v>165</v>
      </c>
      <c r="U562" s="16">
        <f>VLOOKUP(Tabela1[[#This Row],[CD_ITEM]],'BD PESO UNITÁRIO'!A:F,6,0)</f>
        <v>10.4</v>
      </c>
      <c r="V562" s="15">
        <f>Tabela1[[#This Row],[META MARÇO FINAL]]*Tabela1[[#This Row],[PESO UNITÁRIO]]</f>
        <v>1716</v>
      </c>
    </row>
    <row r="563" spans="1:22" x14ac:dyDescent="0.3">
      <c r="A563" s="7" t="s">
        <v>119</v>
      </c>
      <c r="B563" s="8" t="s">
        <v>32</v>
      </c>
      <c r="C563" s="8" t="s">
        <v>22</v>
      </c>
      <c r="D563" s="9" t="s">
        <v>128</v>
      </c>
      <c r="E563" s="10" t="s">
        <v>129</v>
      </c>
      <c r="F563" s="11"/>
      <c r="G563" s="12" t="s">
        <v>223</v>
      </c>
      <c r="H563" s="12" t="str">
        <f>CONCATENATE(Tabela1[[#This Row],[ZONA]],Tabela1[[#This Row],[CD_ITEM]])</f>
        <v>GS0001021612</v>
      </c>
      <c r="I563" s="13">
        <v>100</v>
      </c>
      <c r="J563" s="13">
        <v>0</v>
      </c>
      <c r="K563" s="13">
        <f>Tabela1[[#This Row],[Nov]]+Tabela1[[#This Row],[Nov Corte]]</f>
        <v>100</v>
      </c>
      <c r="L563" s="13">
        <f>IFERROR(VLOOKUP(H563,'Banco de dados ZDA'!A:I,9,0),0)</f>
        <v>0</v>
      </c>
      <c r="M563" s="13">
        <v>0</v>
      </c>
      <c r="N563" s="13">
        <v>200</v>
      </c>
      <c r="O563" s="13">
        <f>IFERROR(VLOOKUP(Tabela1[[#This Row],[Coluna2]],'Banco de dados ZDA'!A:J,10,0),0)</f>
        <v>0</v>
      </c>
      <c r="P563" s="13">
        <v>0</v>
      </c>
      <c r="Q563" s="13">
        <v>150</v>
      </c>
      <c r="R563" s="13">
        <f>AVERAGE(Tabela1[[#This Row],[NOVEMBRO TOTAL]],Tabela1[[#This Row],[DEZEMBRO TOTAL]],Tabela1[[#This Row],[JANEIRO TOTAL]])</f>
        <v>150</v>
      </c>
      <c r="S563" s="14">
        <f>IFERROR(Tabela1[[#This Row],[MÉDIA]]/Tabela1[[#This Row],[META MARÇO FINAL]],"-")</f>
        <v>0.90909090909090906</v>
      </c>
      <c r="T563" s="15">
        <f>Tabela1[[#This Row],[MÉDIA]]+Tabela1[[#This Row],[MÉDIA]]*10%</f>
        <v>165</v>
      </c>
      <c r="U563" s="16">
        <f>VLOOKUP(Tabela1[[#This Row],[CD_ITEM]],'BD PESO UNITÁRIO'!A:F,6,0)</f>
        <v>10.4</v>
      </c>
      <c r="V563" s="15">
        <f>Tabela1[[#This Row],[META MARÇO FINAL]]*Tabela1[[#This Row],[PESO UNITÁRIO]]</f>
        <v>1716</v>
      </c>
    </row>
    <row r="564" spans="1:22" x14ac:dyDescent="0.3">
      <c r="A564" s="7" t="s">
        <v>119</v>
      </c>
      <c r="B564" s="8" t="s">
        <v>32</v>
      </c>
      <c r="C564" s="8" t="s">
        <v>22</v>
      </c>
      <c r="D564" s="9" t="s">
        <v>130</v>
      </c>
      <c r="E564" s="10" t="s">
        <v>131</v>
      </c>
      <c r="F564" s="11"/>
      <c r="G564" s="12" t="s">
        <v>223</v>
      </c>
      <c r="H564" s="12" t="str">
        <f>CONCATENATE(Tabela1[[#This Row],[ZONA]],Tabela1[[#This Row],[CD_ITEM]])</f>
        <v>GS0001021613</v>
      </c>
      <c r="I564" s="13">
        <v>100</v>
      </c>
      <c r="J564" s="13">
        <v>0</v>
      </c>
      <c r="K564" s="13">
        <f>Tabela1[[#This Row],[Nov]]+Tabela1[[#This Row],[Nov Corte]]</f>
        <v>100</v>
      </c>
      <c r="L564" s="13">
        <f>IFERROR(VLOOKUP(H564,'Banco de dados ZDA'!A:I,9,0),0)</f>
        <v>0</v>
      </c>
      <c r="M564" s="13">
        <v>0</v>
      </c>
      <c r="N564" s="13">
        <v>200</v>
      </c>
      <c r="O564" s="13">
        <f>IFERROR(VLOOKUP(Tabela1[[#This Row],[Coluna2]],'Banco de dados ZDA'!A:J,10,0),0)</f>
        <v>0</v>
      </c>
      <c r="P564" s="13">
        <v>0</v>
      </c>
      <c r="Q564" s="13">
        <v>150</v>
      </c>
      <c r="R564" s="13">
        <f>AVERAGE(Tabela1[[#This Row],[NOVEMBRO TOTAL]],Tabela1[[#This Row],[DEZEMBRO TOTAL]],Tabela1[[#This Row],[JANEIRO TOTAL]])</f>
        <v>150</v>
      </c>
      <c r="S564" s="14">
        <f>IFERROR(Tabela1[[#This Row],[MÉDIA]]/Tabela1[[#This Row],[META MARÇO FINAL]],"-")</f>
        <v>0.90909090909090906</v>
      </c>
      <c r="T564" s="15">
        <f>Tabela1[[#This Row],[MÉDIA]]+Tabela1[[#This Row],[MÉDIA]]*10%</f>
        <v>165</v>
      </c>
      <c r="U564" s="16">
        <f>VLOOKUP(Tabela1[[#This Row],[CD_ITEM]],'BD PESO UNITÁRIO'!A:F,6,0)</f>
        <v>10.4</v>
      </c>
      <c r="V564" s="15">
        <f>Tabela1[[#This Row],[META MARÇO FINAL]]*Tabela1[[#This Row],[PESO UNITÁRIO]]</f>
        <v>1716</v>
      </c>
    </row>
    <row r="565" spans="1:22" x14ac:dyDescent="0.3">
      <c r="A565" s="7" t="s">
        <v>119</v>
      </c>
      <c r="B565" s="8" t="s">
        <v>32</v>
      </c>
      <c r="C565" s="8" t="s">
        <v>22</v>
      </c>
      <c r="D565" s="9" t="s">
        <v>132</v>
      </c>
      <c r="E565" s="10" t="s">
        <v>133</v>
      </c>
      <c r="F565" s="11"/>
      <c r="G565" s="12" t="s">
        <v>223</v>
      </c>
      <c r="H565" s="12" t="str">
        <f>CONCATENATE(Tabela1[[#This Row],[ZONA]],Tabela1[[#This Row],[CD_ITEM]])</f>
        <v>GS0001021614</v>
      </c>
      <c r="I565" s="13">
        <v>100</v>
      </c>
      <c r="J565" s="13">
        <v>0</v>
      </c>
      <c r="K565" s="13">
        <f>Tabela1[[#This Row],[Nov]]+Tabela1[[#This Row],[Nov Corte]]</f>
        <v>100</v>
      </c>
      <c r="L565" s="13">
        <f>IFERROR(VLOOKUP(H565,'Banco de dados ZDA'!A:I,9,0),0)</f>
        <v>0</v>
      </c>
      <c r="M565" s="13">
        <v>0</v>
      </c>
      <c r="N565" s="13">
        <v>200</v>
      </c>
      <c r="O565" s="13">
        <f>IFERROR(VLOOKUP(Tabela1[[#This Row],[Coluna2]],'Banco de dados ZDA'!A:J,10,0),0)</f>
        <v>0</v>
      </c>
      <c r="P565" s="13">
        <v>0</v>
      </c>
      <c r="Q565" s="13">
        <v>150</v>
      </c>
      <c r="R565" s="13">
        <f>AVERAGE(Tabela1[[#This Row],[NOVEMBRO TOTAL]],Tabela1[[#This Row],[DEZEMBRO TOTAL]],Tabela1[[#This Row],[JANEIRO TOTAL]])</f>
        <v>150</v>
      </c>
      <c r="S565" s="14">
        <f>IFERROR(Tabela1[[#This Row],[MÉDIA]]/Tabela1[[#This Row],[META MARÇO FINAL]],"-")</f>
        <v>0.90909090909090906</v>
      </c>
      <c r="T565" s="15">
        <f>Tabela1[[#This Row],[MÉDIA]]+Tabela1[[#This Row],[MÉDIA]]*10%</f>
        <v>165</v>
      </c>
      <c r="U565" s="16">
        <f>VLOOKUP(Tabela1[[#This Row],[CD_ITEM]],'BD PESO UNITÁRIO'!A:F,6,0)</f>
        <v>10.4</v>
      </c>
      <c r="V565" s="15">
        <f>Tabela1[[#This Row],[META MARÇO FINAL]]*Tabela1[[#This Row],[PESO UNITÁRIO]]</f>
        <v>1716</v>
      </c>
    </row>
    <row r="566" spans="1:22" x14ac:dyDescent="0.3">
      <c r="A566" s="7" t="s">
        <v>119</v>
      </c>
      <c r="B566" s="8" t="s">
        <v>32</v>
      </c>
      <c r="C566" s="8" t="s">
        <v>22</v>
      </c>
      <c r="D566" s="9" t="s">
        <v>134</v>
      </c>
      <c r="E566" s="10" t="s">
        <v>135</v>
      </c>
      <c r="F566" s="11"/>
      <c r="G566" s="12" t="s">
        <v>223</v>
      </c>
      <c r="H566" s="12" t="str">
        <f>CONCATENATE(Tabela1[[#This Row],[ZONA]],Tabela1[[#This Row],[CD_ITEM]])</f>
        <v>GS0001021615</v>
      </c>
      <c r="I566" s="13">
        <v>100</v>
      </c>
      <c r="J566" s="13">
        <v>0</v>
      </c>
      <c r="K566" s="13">
        <f>Tabela1[[#This Row],[Nov]]+Tabela1[[#This Row],[Nov Corte]]</f>
        <v>100</v>
      </c>
      <c r="L566" s="13">
        <f>IFERROR(VLOOKUP(H566,'Banco de dados ZDA'!A:I,9,0),0)</f>
        <v>0</v>
      </c>
      <c r="M566" s="13">
        <v>0</v>
      </c>
      <c r="N566" s="13">
        <v>200</v>
      </c>
      <c r="O566" s="13">
        <f>IFERROR(VLOOKUP(Tabela1[[#This Row],[Coluna2]],'Banco de dados ZDA'!A:J,10,0),0)</f>
        <v>0</v>
      </c>
      <c r="P566" s="13">
        <v>0</v>
      </c>
      <c r="Q566" s="13">
        <v>150</v>
      </c>
      <c r="R566" s="13">
        <f>AVERAGE(Tabela1[[#This Row],[NOVEMBRO TOTAL]],Tabela1[[#This Row],[DEZEMBRO TOTAL]],Tabela1[[#This Row],[JANEIRO TOTAL]])</f>
        <v>150</v>
      </c>
      <c r="S566" s="14">
        <f>IFERROR(Tabela1[[#This Row],[MÉDIA]]/Tabela1[[#This Row],[META MARÇO FINAL]],"-")</f>
        <v>0.90909090909090906</v>
      </c>
      <c r="T566" s="15">
        <f>Tabela1[[#This Row],[MÉDIA]]+Tabela1[[#This Row],[MÉDIA]]*10%</f>
        <v>165</v>
      </c>
      <c r="U566" s="16">
        <f>VLOOKUP(Tabela1[[#This Row],[CD_ITEM]],'BD PESO UNITÁRIO'!A:F,6,0)</f>
        <v>10.4</v>
      </c>
      <c r="V566" s="15">
        <f>Tabela1[[#This Row],[META MARÇO FINAL]]*Tabela1[[#This Row],[PESO UNITÁRIO]]</f>
        <v>1716</v>
      </c>
    </row>
    <row r="567" spans="1:22" x14ac:dyDescent="0.3">
      <c r="A567" s="7" t="s">
        <v>106</v>
      </c>
      <c r="B567" s="8" t="s">
        <v>32</v>
      </c>
      <c r="C567" s="8" t="s">
        <v>22</v>
      </c>
      <c r="D567" s="9" t="s">
        <v>136</v>
      </c>
      <c r="E567" s="10" t="s">
        <v>137</v>
      </c>
      <c r="F567" s="11"/>
      <c r="G567" s="12" t="s">
        <v>223</v>
      </c>
      <c r="H567" s="12" t="str">
        <f>CONCATENATE(Tabela1[[#This Row],[ZONA]],Tabela1[[#This Row],[CD_ITEM]])</f>
        <v>GS0001021616</v>
      </c>
      <c r="I567" s="13">
        <v>100</v>
      </c>
      <c r="J567" s="13">
        <v>0</v>
      </c>
      <c r="K567" s="13">
        <f>Tabela1[[#This Row],[Nov]]+Tabela1[[#This Row],[Nov Corte]]</f>
        <v>100</v>
      </c>
      <c r="L567" s="13">
        <f>IFERROR(VLOOKUP(H567,'Banco de dados ZDA'!A:I,9,0),0)</f>
        <v>0</v>
      </c>
      <c r="M567" s="13">
        <v>0</v>
      </c>
      <c r="N567" s="13">
        <v>200</v>
      </c>
      <c r="O567" s="13">
        <f>IFERROR(VLOOKUP(Tabela1[[#This Row],[Coluna2]],'Banco de dados ZDA'!A:J,10,0),0)</f>
        <v>0</v>
      </c>
      <c r="P567" s="13">
        <v>0</v>
      </c>
      <c r="Q567" s="13">
        <v>150</v>
      </c>
      <c r="R567" s="13">
        <f>AVERAGE(Tabela1[[#This Row],[NOVEMBRO TOTAL]],Tabela1[[#This Row],[DEZEMBRO TOTAL]],Tabela1[[#This Row],[JANEIRO TOTAL]])</f>
        <v>150</v>
      </c>
      <c r="S567" s="14">
        <f>IFERROR(Tabela1[[#This Row],[MÉDIA]]/Tabela1[[#This Row],[META MARÇO FINAL]],"-")</f>
        <v>0.90909090909090906</v>
      </c>
      <c r="T567" s="15">
        <f>Tabela1[[#This Row],[MÉDIA]]+Tabela1[[#This Row],[MÉDIA]]*10%</f>
        <v>165</v>
      </c>
      <c r="U567" s="16">
        <f>VLOOKUP(Tabela1[[#This Row],[CD_ITEM]],'BD PESO UNITÁRIO'!A:F,6,0)</f>
        <v>10.7</v>
      </c>
      <c r="V567" s="15">
        <f>Tabela1[[#This Row],[META MARÇO FINAL]]*Tabela1[[#This Row],[PESO UNITÁRIO]]</f>
        <v>1765.4999999999998</v>
      </c>
    </row>
    <row r="568" spans="1:22" x14ac:dyDescent="0.3">
      <c r="A568" s="7" t="s">
        <v>106</v>
      </c>
      <c r="B568" s="8" t="s">
        <v>32</v>
      </c>
      <c r="C568" s="8" t="s">
        <v>22</v>
      </c>
      <c r="D568" s="9" t="s">
        <v>138</v>
      </c>
      <c r="E568" s="10" t="s">
        <v>139</v>
      </c>
      <c r="F568" s="11"/>
      <c r="G568" s="12" t="s">
        <v>223</v>
      </c>
      <c r="H568" s="12" t="str">
        <f>CONCATENATE(Tabela1[[#This Row],[ZONA]],Tabela1[[#This Row],[CD_ITEM]])</f>
        <v>GS0001021617</v>
      </c>
      <c r="I568" s="13">
        <v>100</v>
      </c>
      <c r="J568" s="13">
        <v>0</v>
      </c>
      <c r="K568" s="13">
        <f>Tabela1[[#This Row],[Nov]]+Tabela1[[#This Row],[Nov Corte]]</f>
        <v>100</v>
      </c>
      <c r="L568" s="13">
        <f>IFERROR(VLOOKUP(H568,'Banco de dados ZDA'!A:I,9,0),0)</f>
        <v>0</v>
      </c>
      <c r="M568" s="13">
        <v>0</v>
      </c>
      <c r="N568" s="13">
        <v>200</v>
      </c>
      <c r="O568" s="13">
        <f>IFERROR(VLOOKUP(Tabela1[[#This Row],[Coluna2]],'Banco de dados ZDA'!A:J,10,0),0)</f>
        <v>0</v>
      </c>
      <c r="P568" s="13">
        <v>0</v>
      </c>
      <c r="Q568" s="13">
        <v>150</v>
      </c>
      <c r="R568" s="13">
        <f>AVERAGE(Tabela1[[#This Row],[NOVEMBRO TOTAL]],Tabela1[[#This Row],[DEZEMBRO TOTAL]],Tabela1[[#This Row],[JANEIRO TOTAL]])</f>
        <v>150</v>
      </c>
      <c r="S568" s="14">
        <f>IFERROR(Tabela1[[#This Row],[MÉDIA]]/Tabela1[[#This Row],[META MARÇO FINAL]],"-")</f>
        <v>0.90909090909090906</v>
      </c>
      <c r="T568" s="15">
        <f>Tabela1[[#This Row],[MÉDIA]]+Tabela1[[#This Row],[MÉDIA]]*10%</f>
        <v>165</v>
      </c>
      <c r="U568" s="16">
        <f>VLOOKUP(Tabela1[[#This Row],[CD_ITEM]],'BD PESO UNITÁRIO'!A:F,6,0)</f>
        <v>10.7</v>
      </c>
      <c r="V568" s="15">
        <f>Tabela1[[#This Row],[META MARÇO FINAL]]*Tabela1[[#This Row],[PESO UNITÁRIO]]</f>
        <v>1765.4999999999998</v>
      </c>
    </row>
    <row r="569" spans="1:22" x14ac:dyDescent="0.3">
      <c r="A569" s="7" t="s">
        <v>106</v>
      </c>
      <c r="B569" s="8" t="s">
        <v>32</v>
      </c>
      <c r="C569" s="8" t="s">
        <v>22</v>
      </c>
      <c r="D569" s="9" t="s">
        <v>140</v>
      </c>
      <c r="E569" s="10" t="s">
        <v>141</v>
      </c>
      <c r="F569" s="11"/>
      <c r="G569" s="12" t="s">
        <v>223</v>
      </c>
      <c r="H569" s="12" t="str">
        <f>CONCATENATE(Tabela1[[#This Row],[ZONA]],Tabela1[[#This Row],[CD_ITEM]])</f>
        <v>GS0001021618</v>
      </c>
      <c r="I569" s="13">
        <v>100</v>
      </c>
      <c r="J569" s="13">
        <v>0</v>
      </c>
      <c r="K569" s="13">
        <f>Tabela1[[#This Row],[Nov]]+Tabela1[[#This Row],[Nov Corte]]</f>
        <v>100</v>
      </c>
      <c r="L569" s="13">
        <f>IFERROR(VLOOKUP(H569,'Banco de dados ZDA'!A:I,9,0),0)</f>
        <v>0</v>
      </c>
      <c r="M569" s="13">
        <v>0</v>
      </c>
      <c r="N569" s="13">
        <v>200</v>
      </c>
      <c r="O569" s="13">
        <f>IFERROR(VLOOKUP(Tabela1[[#This Row],[Coluna2]],'Banco de dados ZDA'!A:J,10,0),0)</f>
        <v>0</v>
      </c>
      <c r="P569" s="13">
        <v>0</v>
      </c>
      <c r="Q569" s="13">
        <v>150</v>
      </c>
      <c r="R569" s="13">
        <f>AVERAGE(Tabela1[[#This Row],[NOVEMBRO TOTAL]],Tabela1[[#This Row],[DEZEMBRO TOTAL]],Tabela1[[#This Row],[JANEIRO TOTAL]])</f>
        <v>150</v>
      </c>
      <c r="S569" s="14">
        <f>IFERROR(Tabela1[[#This Row],[MÉDIA]]/Tabela1[[#This Row],[META MARÇO FINAL]],"-")</f>
        <v>0.90909090909090906</v>
      </c>
      <c r="T569" s="15">
        <f>Tabela1[[#This Row],[MÉDIA]]+Tabela1[[#This Row],[MÉDIA]]*10%</f>
        <v>165</v>
      </c>
      <c r="U569" s="16">
        <f>VLOOKUP(Tabela1[[#This Row],[CD_ITEM]],'BD PESO UNITÁRIO'!A:F,6,0)</f>
        <v>10.7</v>
      </c>
      <c r="V569" s="15">
        <f>Tabela1[[#This Row],[META MARÇO FINAL]]*Tabela1[[#This Row],[PESO UNITÁRIO]]</f>
        <v>1765.4999999999998</v>
      </c>
    </row>
    <row r="570" spans="1:22" x14ac:dyDescent="0.3">
      <c r="A570" s="7" t="s">
        <v>106</v>
      </c>
      <c r="B570" s="8" t="s">
        <v>32</v>
      </c>
      <c r="C570" s="8" t="s">
        <v>22</v>
      </c>
      <c r="D570" s="9" t="s">
        <v>142</v>
      </c>
      <c r="E570" s="10" t="s">
        <v>143</v>
      </c>
      <c r="F570" s="11"/>
      <c r="G570" s="12" t="s">
        <v>223</v>
      </c>
      <c r="H570" s="12" t="str">
        <f>CONCATENATE(Tabela1[[#This Row],[ZONA]],Tabela1[[#This Row],[CD_ITEM]])</f>
        <v>GS0001021619</v>
      </c>
      <c r="I570" s="13">
        <v>100</v>
      </c>
      <c r="J570" s="13">
        <v>0</v>
      </c>
      <c r="K570" s="13">
        <f>Tabela1[[#This Row],[Nov]]+Tabela1[[#This Row],[Nov Corte]]</f>
        <v>100</v>
      </c>
      <c r="L570" s="13">
        <f>IFERROR(VLOOKUP(H570,'Banco de dados ZDA'!A:I,9,0),0)</f>
        <v>0</v>
      </c>
      <c r="M570" s="13">
        <v>0</v>
      </c>
      <c r="N570" s="13">
        <v>200</v>
      </c>
      <c r="O570" s="13">
        <f>IFERROR(VLOOKUP(Tabela1[[#This Row],[Coluna2]],'Banco de dados ZDA'!A:J,10,0),0)</f>
        <v>0</v>
      </c>
      <c r="P570" s="13">
        <v>0</v>
      </c>
      <c r="Q570" s="13">
        <v>150</v>
      </c>
      <c r="R570" s="13">
        <f>AVERAGE(Tabela1[[#This Row],[NOVEMBRO TOTAL]],Tabela1[[#This Row],[DEZEMBRO TOTAL]],Tabela1[[#This Row],[JANEIRO TOTAL]])</f>
        <v>150</v>
      </c>
      <c r="S570" s="14">
        <f>IFERROR(Tabela1[[#This Row],[MÉDIA]]/Tabela1[[#This Row],[META MARÇO FINAL]],"-")</f>
        <v>0.90909090909090906</v>
      </c>
      <c r="T570" s="15">
        <f>Tabela1[[#This Row],[MÉDIA]]+Tabela1[[#This Row],[MÉDIA]]*10%</f>
        <v>165</v>
      </c>
      <c r="U570" s="16">
        <f>VLOOKUP(Tabela1[[#This Row],[CD_ITEM]],'BD PESO UNITÁRIO'!A:F,6,0)</f>
        <v>10.7</v>
      </c>
      <c r="V570" s="15">
        <f>Tabela1[[#This Row],[META MARÇO FINAL]]*Tabela1[[#This Row],[PESO UNITÁRIO]]</f>
        <v>1765.4999999999998</v>
      </c>
    </row>
    <row r="571" spans="1:22" x14ac:dyDescent="0.3">
      <c r="A571" s="7" t="s">
        <v>101</v>
      </c>
      <c r="B571" s="8" t="s">
        <v>32</v>
      </c>
      <c r="C571" s="8" t="s">
        <v>22</v>
      </c>
      <c r="D571" s="9" t="s">
        <v>144</v>
      </c>
      <c r="E571" s="10" t="s">
        <v>145</v>
      </c>
      <c r="F571" s="11"/>
      <c r="G571" s="12" t="s">
        <v>223</v>
      </c>
      <c r="H571" s="12" t="str">
        <f>CONCATENATE(Tabela1[[#This Row],[ZONA]],Tabela1[[#This Row],[CD_ITEM]])</f>
        <v>GS0001021620</v>
      </c>
      <c r="I571" s="13">
        <v>100</v>
      </c>
      <c r="J571" s="13">
        <v>0</v>
      </c>
      <c r="K571" s="13">
        <f>Tabela1[[#This Row],[Nov]]+Tabela1[[#This Row],[Nov Corte]]</f>
        <v>100</v>
      </c>
      <c r="L571" s="13">
        <f>IFERROR(VLOOKUP(H571,'Banco de dados ZDA'!A:I,9,0),0)</f>
        <v>0</v>
      </c>
      <c r="M571" s="13">
        <v>0</v>
      </c>
      <c r="N571" s="13">
        <v>200</v>
      </c>
      <c r="O571" s="13">
        <f>IFERROR(VLOOKUP(Tabela1[[#This Row],[Coluna2]],'Banco de dados ZDA'!A:J,10,0),0)</f>
        <v>0</v>
      </c>
      <c r="P571" s="13">
        <v>0</v>
      </c>
      <c r="Q571" s="13">
        <v>150</v>
      </c>
      <c r="R571" s="13">
        <f>AVERAGE(Tabela1[[#This Row],[NOVEMBRO TOTAL]],Tabela1[[#This Row],[DEZEMBRO TOTAL]],Tabela1[[#This Row],[JANEIRO TOTAL]])</f>
        <v>150</v>
      </c>
      <c r="S571" s="14">
        <f>IFERROR(Tabela1[[#This Row],[MÉDIA]]/Tabela1[[#This Row],[META MARÇO FINAL]],"-")</f>
        <v>0.90909090909090906</v>
      </c>
      <c r="T571" s="15">
        <f>Tabela1[[#This Row],[MÉDIA]]+Tabela1[[#This Row],[MÉDIA]]*10%</f>
        <v>165</v>
      </c>
      <c r="U571" s="16">
        <f>VLOOKUP(Tabela1[[#This Row],[CD_ITEM]],'BD PESO UNITÁRIO'!A:F,6,0)</f>
        <v>10.7</v>
      </c>
      <c r="V571" s="15">
        <f>Tabela1[[#This Row],[META MARÇO FINAL]]*Tabela1[[#This Row],[PESO UNITÁRIO]]</f>
        <v>1765.4999999999998</v>
      </c>
    </row>
    <row r="572" spans="1:22" x14ac:dyDescent="0.3">
      <c r="A572" s="7" t="s">
        <v>53</v>
      </c>
      <c r="B572" s="8" t="s">
        <v>21</v>
      </c>
      <c r="C572" s="8" t="s">
        <v>22</v>
      </c>
      <c r="D572" s="9" t="s">
        <v>146</v>
      </c>
      <c r="E572" s="10" t="s">
        <v>147</v>
      </c>
      <c r="F572" s="11"/>
      <c r="G572" s="12" t="s">
        <v>223</v>
      </c>
      <c r="H572" s="12" t="str">
        <f>CONCATENATE(Tabela1[[#This Row],[ZONA]],Tabela1[[#This Row],[CD_ITEM]])</f>
        <v>GS0001021630</v>
      </c>
      <c r="I572" s="13">
        <v>100</v>
      </c>
      <c r="J572" s="13">
        <v>0</v>
      </c>
      <c r="K572" s="13">
        <f>Tabela1[[#This Row],[Nov]]+Tabela1[[#This Row],[Nov Corte]]</f>
        <v>100</v>
      </c>
      <c r="L572" s="13">
        <f>IFERROR(VLOOKUP(H572,'Banco de dados ZDA'!A:I,9,0),0)</f>
        <v>0</v>
      </c>
      <c r="M572" s="13">
        <v>0</v>
      </c>
      <c r="N572" s="13">
        <v>200</v>
      </c>
      <c r="O572" s="13">
        <f>IFERROR(VLOOKUP(Tabela1[[#This Row],[Coluna2]],'Banco de dados ZDA'!A:J,10,0),0)</f>
        <v>0</v>
      </c>
      <c r="P572" s="13">
        <v>0</v>
      </c>
      <c r="Q572" s="13">
        <v>150</v>
      </c>
      <c r="R572" s="13">
        <f>AVERAGE(Tabela1[[#This Row],[NOVEMBRO TOTAL]],Tabela1[[#This Row],[DEZEMBRO TOTAL]],Tabela1[[#This Row],[JANEIRO TOTAL]])</f>
        <v>150</v>
      </c>
      <c r="S572" s="14">
        <f>IFERROR(Tabela1[[#This Row],[MÉDIA]]/Tabela1[[#This Row],[META MARÇO FINAL]],"-")</f>
        <v>0.90909090909090906</v>
      </c>
      <c r="T572" s="15">
        <f>Tabela1[[#This Row],[MÉDIA]]+Tabela1[[#This Row],[MÉDIA]]*10%</f>
        <v>165</v>
      </c>
      <c r="U572" s="16">
        <f>VLOOKUP(Tabela1[[#This Row],[CD_ITEM]],'BD PESO UNITÁRIO'!A:F,6,0)</f>
        <v>6.1020000000000003</v>
      </c>
      <c r="V572" s="15">
        <f>Tabela1[[#This Row],[META MARÇO FINAL]]*Tabela1[[#This Row],[PESO UNITÁRIO]]</f>
        <v>1006.83</v>
      </c>
    </row>
    <row r="573" spans="1:22" x14ac:dyDescent="0.3">
      <c r="A573" s="7" t="s">
        <v>53</v>
      </c>
      <c r="B573" s="8" t="s">
        <v>21</v>
      </c>
      <c r="C573" s="8" t="s">
        <v>22</v>
      </c>
      <c r="D573" s="9" t="s">
        <v>148</v>
      </c>
      <c r="E573" s="10" t="s">
        <v>149</v>
      </c>
      <c r="F573" s="11"/>
      <c r="G573" s="12" t="s">
        <v>223</v>
      </c>
      <c r="H573" s="12" t="str">
        <f>CONCATENATE(Tabela1[[#This Row],[ZONA]],Tabela1[[#This Row],[CD_ITEM]])</f>
        <v>GS0001021631</v>
      </c>
      <c r="I573" s="13">
        <v>100</v>
      </c>
      <c r="J573" s="13">
        <v>0</v>
      </c>
      <c r="K573" s="13">
        <f>Tabela1[[#This Row],[Nov]]+Tabela1[[#This Row],[Nov Corte]]</f>
        <v>100</v>
      </c>
      <c r="L573" s="13">
        <f>IFERROR(VLOOKUP(H573,'Banco de dados ZDA'!A:I,9,0),0)</f>
        <v>0</v>
      </c>
      <c r="M573" s="13">
        <v>0</v>
      </c>
      <c r="N573" s="13">
        <v>200</v>
      </c>
      <c r="O573" s="13">
        <f>IFERROR(VLOOKUP(Tabela1[[#This Row],[Coluna2]],'Banco de dados ZDA'!A:J,10,0),0)</f>
        <v>0</v>
      </c>
      <c r="P573" s="13">
        <v>0</v>
      </c>
      <c r="Q573" s="13">
        <v>150</v>
      </c>
      <c r="R573" s="13">
        <f>AVERAGE(Tabela1[[#This Row],[NOVEMBRO TOTAL]],Tabela1[[#This Row],[DEZEMBRO TOTAL]],Tabela1[[#This Row],[JANEIRO TOTAL]])</f>
        <v>150</v>
      </c>
      <c r="S573" s="14">
        <f>IFERROR(Tabela1[[#This Row],[MÉDIA]]/Tabela1[[#This Row],[META MARÇO FINAL]],"-")</f>
        <v>0.90909090909090906</v>
      </c>
      <c r="T573" s="15">
        <f>Tabela1[[#This Row],[MÉDIA]]+Tabela1[[#This Row],[MÉDIA]]*10%</f>
        <v>165</v>
      </c>
      <c r="U573" s="16">
        <f>VLOOKUP(Tabela1[[#This Row],[CD_ITEM]],'BD PESO UNITÁRIO'!A:F,6,0)</f>
        <v>5.1420000000000003</v>
      </c>
      <c r="V573" s="15">
        <f>Tabela1[[#This Row],[META MARÇO FINAL]]*Tabela1[[#This Row],[PESO UNITÁRIO]]</f>
        <v>848.43000000000006</v>
      </c>
    </row>
    <row r="574" spans="1:22" x14ac:dyDescent="0.3">
      <c r="A574" s="7" t="s">
        <v>53</v>
      </c>
      <c r="B574" s="8" t="s">
        <v>21</v>
      </c>
      <c r="C574" s="8" t="s">
        <v>22</v>
      </c>
      <c r="D574" s="9" t="s">
        <v>150</v>
      </c>
      <c r="E574" s="10" t="s">
        <v>151</v>
      </c>
      <c r="F574" s="11"/>
      <c r="G574" s="12" t="s">
        <v>223</v>
      </c>
      <c r="H574" s="12" t="str">
        <f>CONCATENATE(Tabela1[[#This Row],[ZONA]],Tabela1[[#This Row],[CD_ITEM]])</f>
        <v>GS0001021632</v>
      </c>
      <c r="I574" s="13">
        <v>100</v>
      </c>
      <c r="J574" s="13">
        <v>0</v>
      </c>
      <c r="K574" s="13">
        <f>Tabela1[[#This Row],[Nov]]+Tabela1[[#This Row],[Nov Corte]]</f>
        <v>100</v>
      </c>
      <c r="L574" s="13">
        <f>IFERROR(VLOOKUP(H574,'Banco de dados ZDA'!A:I,9,0),0)</f>
        <v>0</v>
      </c>
      <c r="M574" s="13">
        <v>0</v>
      </c>
      <c r="N574" s="13">
        <v>200</v>
      </c>
      <c r="O574" s="13">
        <f>IFERROR(VLOOKUP(Tabela1[[#This Row],[Coluna2]],'Banco de dados ZDA'!A:J,10,0),0)</f>
        <v>0</v>
      </c>
      <c r="P574" s="13">
        <v>0</v>
      </c>
      <c r="Q574" s="13">
        <v>150</v>
      </c>
      <c r="R574" s="13">
        <f>AVERAGE(Tabela1[[#This Row],[NOVEMBRO TOTAL]],Tabela1[[#This Row],[DEZEMBRO TOTAL]],Tabela1[[#This Row],[JANEIRO TOTAL]])</f>
        <v>150</v>
      </c>
      <c r="S574" s="14">
        <f>IFERROR(Tabela1[[#This Row],[MÉDIA]]/Tabela1[[#This Row],[META MARÇO FINAL]],"-")</f>
        <v>0.90909090909090906</v>
      </c>
      <c r="T574" s="15">
        <f>Tabela1[[#This Row],[MÉDIA]]+Tabela1[[#This Row],[MÉDIA]]*10%</f>
        <v>165</v>
      </c>
      <c r="U574" s="16">
        <f>VLOOKUP(Tabela1[[#This Row],[CD_ITEM]],'BD PESO UNITÁRIO'!A:F,6,0)</f>
        <v>6.1020000000000003</v>
      </c>
      <c r="V574" s="15">
        <f>Tabela1[[#This Row],[META MARÇO FINAL]]*Tabela1[[#This Row],[PESO UNITÁRIO]]</f>
        <v>1006.83</v>
      </c>
    </row>
    <row r="575" spans="1:22" x14ac:dyDescent="0.3">
      <c r="A575" s="7" t="s">
        <v>53</v>
      </c>
      <c r="B575" s="8" t="s">
        <v>21</v>
      </c>
      <c r="C575" s="8" t="s">
        <v>22</v>
      </c>
      <c r="D575" s="9" t="s">
        <v>152</v>
      </c>
      <c r="E575" s="10" t="s">
        <v>153</v>
      </c>
      <c r="F575" s="11"/>
      <c r="G575" s="12" t="s">
        <v>223</v>
      </c>
      <c r="H575" s="12" t="str">
        <f>CONCATENATE(Tabela1[[#This Row],[ZONA]],Tabela1[[#This Row],[CD_ITEM]])</f>
        <v>GS0001021633</v>
      </c>
      <c r="I575" s="13">
        <v>100</v>
      </c>
      <c r="J575" s="13">
        <v>0</v>
      </c>
      <c r="K575" s="13">
        <f>Tabela1[[#This Row],[Nov]]+Tabela1[[#This Row],[Nov Corte]]</f>
        <v>100</v>
      </c>
      <c r="L575" s="13">
        <f>IFERROR(VLOOKUP(H575,'Banco de dados ZDA'!A:I,9,0),0)</f>
        <v>0</v>
      </c>
      <c r="M575" s="13">
        <v>0</v>
      </c>
      <c r="N575" s="13">
        <v>200</v>
      </c>
      <c r="O575" s="13">
        <f>IFERROR(VLOOKUP(Tabela1[[#This Row],[Coluna2]],'Banco de dados ZDA'!A:J,10,0),0)</f>
        <v>0</v>
      </c>
      <c r="P575" s="13">
        <v>0</v>
      </c>
      <c r="Q575" s="13">
        <v>150</v>
      </c>
      <c r="R575" s="13">
        <f>AVERAGE(Tabela1[[#This Row],[NOVEMBRO TOTAL]],Tabela1[[#This Row],[DEZEMBRO TOTAL]],Tabela1[[#This Row],[JANEIRO TOTAL]])</f>
        <v>150</v>
      </c>
      <c r="S575" s="14">
        <f>IFERROR(Tabela1[[#This Row],[MÉDIA]]/Tabela1[[#This Row],[META MARÇO FINAL]],"-")</f>
        <v>0.90909090909090906</v>
      </c>
      <c r="T575" s="15">
        <f>Tabela1[[#This Row],[MÉDIA]]+Tabela1[[#This Row],[MÉDIA]]*10%</f>
        <v>165</v>
      </c>
      <c r="U575" s="16">
        <f>VLOOKUP(Tabela1[[#This Row],[CD_ITEM]],'BD PESO UNITÁRIO'!A:F,6,0)</f>
        <v>6.1020000000000003</v>
      </c>
      <c r="V575" s="15">
        <f>Tabela1[[#This Row],[META MARÇO FINAL]]*Tabela1[[#This Row],[PESO UNITÁRIO]]</f>
        <v>1006.83</v>
      </c>
    </row>
    <row r="576" spans="1:22" x14ac:dyDescent="0.3">
      <c r="A576" s="7" t="s">
        <v>53</v>
      </c>
      <c r="B576" s="8" t="s">
        <v>21</v>
      </c>
      <c r="C576" s="8" t="s">
        <v>22</v>
      </c>
      <c r="D576" s="9" t="s">
        <v>154</v>
      </c>
      <c r="E576" s="10" t="s">
        <v>155</v>
      </c>
      <c r="F576" s="11"/>
      <c r="G576" s="12" t="s">
        <v>223</v>
      </c>
      <c r="H576" s="12" t="str">
        <f>CONCATENATE(Tabela1[[#This Row],[ZONA]],Tabela1[[#This Row],[CD_ITEM]])</f>
        <v>GS0001021634</v>
      </c>
      <c r="I576" s="13">
        <v>100</v>
      </c>
      <c r="J576" s="13">
        <v>0</v>
      </c>
      <c r="K576" s="13">
        <f>Tabela1[[#This Row],[Nov]]+Tabela1[[#This Row],[Nov Corte]]</f>
        <v>100</v>
      </c>
      <c r="L576" s="13">
        <f>IFERROR(VLOOKUP(H576,'Banco de dados ZDA'!A:I,9,0),0)</f>
        <v>0</v>
      </c>
      <c r="M576" s="13">
        <v>0</v>
      </c>
      <c r="N576" s="13">
        <v>200</v>
      </c>
      <c r="O576" s="13">
        <f>IFERROR(VLOOKUP(Tabela1[[#This Row],[Coluna2]],'Banco de dados ZDA'!A:J,10,0),0)</f>
        <v>0</v>
      </c>
      <c r="P576" s="13">
        <v>0</v>
      </c>
      <c r="Q576" s="13">
        <v>150</v>
      </c>
      <c r="R576" s="13">
        <f>AVERAGE(Tabela1[[#This Row],[NOVEMBRO TOTAL]],Tabela1[[#This Row],[DEZEMBRO TOTAL]],Tabela1[[#This Row],[JANEIRO TOTAL]])</f>
        <v>150</v>
      </c>
      <c r="S576" s="14">
        <f>IFERROR(Tabela1[[#This Row],[MÉDIA]]/Tabela1[[#This Row],[META MARÇO FINAL]],"-")</f>
        <v>0.90909090909090906</v>
      </c>
      <c r="T576" s="15">
        <f>Tabela1[[#This Row],[MÉDIA]]+Tabela1[[#This Row],[MÉDIA]]*10%</f>
        <v>165</v>
      </c>
      <c r="U576" s="16">
        <f>VLOOKUP(Tabela1[[#This Row],[CD_ITEM]],'BD PESO UNITÁRIO'!A:F,6,0)</f>
        <v>6.1020000000000003</v>
      </c>
      <c r="V576" s="15">
        <f>Tabela1[[#This Row],[META MARÇO FINAL]]*Tabela1[[#This Row],[PESO UNITÁRIO]]</f>
        <v>1006.83</v>
      </c>
    </row>
    <row r="577" spans="1:22" x14ac:dyDescent="0.3">
      <c r="A577" s="7" t="s">
        <v>53</v>
      </c>
      <c r="B577" s="8" t="s">
        <v>21</v>
      </c>
      <c r="C577" s="8" t="s">
        <v>22</v>
      </c>
      <c r="D577" s="9" t="s">
        <v>156</v>
      </c>
      <c r="E577" s="10" t="s">
        <v>157</v>
      </c>
      <c r="F577" s="11"/>
      <c r="G577" s="12" t="s">
        <v>223</v>
      </c>
      <c r="H577" s="12" t="str">
        <f>CONCATENATE(Tabela1[[#This Row],[ZONA]],Tabela1[[#This Row],[CD_ITEM]])</f>
        <v>GS0001021635</v>
      </c>
      <c r="I577" s="13">
        <v>100</v>
      </c>
      <c r="J577" s="13">
        <v>0</v>
      </c>
      <c r="K577" s="13">
        <f>Tabela1[[#This Row],[Nov]]+Tabela1[[#This Row],[Nov Corte]]</f>
        <v>100</v>
      </c>
      <c r="L577" s="13">
        <f>IFERROR(VLOOKUP(H577,'Banco de dados ZDA'!A:I,9,0),0)</f>
        <v>0</v>
      </c>
      <c r="M577" s="13">
        <v>0</v>
      </c>
      <c r="N577" s="13">
        <v>200</v>
      </c>
      <c r="O577" s="13">
        <f>IFERROR(VLOOKUP(Tabela1[[#This Row],[Coluna2]],'Banco de dados ZDA'!A:J,10,0),0)</f>
        <v>0</v>
      </c>
      <c r="P577" s="13">
        <v>0</v>
      </c>
      <c r="Q577" s="13">
        <v>150</v>
      </c>
      <c r="R577" s="13">
        <f>AVERAGE(Tabela1[[#This Row],[NOVEMBRO TOTAL]],Tabela1[[#This Row],[DEZEMBRO TOTAL]],Tabela1[[#This Row],[JANEIRO TOTAL]])</f>
        <v>150</v>
      </c>
      <c r="S577" s="14">
        <f>IFERROR(Tabela1[[#This Row],[MÉDIA]]/Tabela1[[#This Row],[META MARÇO FINAL]],"-")</f>
        <v>0.90909090909090906</v>
      </c>
      <c r="T577" s="15">
        <f>Tabela1[[#This Row],[MÉDIA]]+Tabela1[[#This Row],[MÉDIA]]*10%</f>
        <v>165</v>
      </c>
      <c r="U577" s="16">
        <f>VLOOKUP(Tabela1[[#This Row],[CD_ITEM]],'BD PESO UNITÁRIO'!A:F,6,0)</f>
        <v>5.1420000000000003</v>
      </c>
      <c r="V577" s="15">
        <f>Tabela1[[#This Row],[META MARÇO FINAL]]*Tabela1[[#This Row],[PESO UNITÁRIO]]</f>
        <v>848.43000000000006</v>
      </c>
    </row>
    <row r="578" spans="1:22" x14ac:dyDescent="0.3">
      <c r="A578" s="7" t="s">
        <v>158</v>
      </c>
      <c r="B578" s="8" t="s">
        <v>21</v>
      </c>
      <c r="C578" s="8" t="s">
        <v>96</v>
      </c>
      <c r="D578" s="9" t="s">
        <v>159</v>
      </c>
      <c r="E578" s="10" t="s">
        <v>160</v>
      </c>
      <c r="F578" s="11"/>
      <c r="G578" s="12" t="s">
        <v>223</v>
      </c>
      <c r="H578" s="12" t="str">
        <f>CONCATENATE(Tabela1[[#This Row],[ZONA]],Tabela1[[#This Row],[CD_ITEM]])</f>
        <v>GS0001021647</v>
      </c>
      <c r="I578" s="13">
        <v>100</v>
      </c>
      <c r="J578" s="13">
        <v>0</v>
      </c>
      <c r="K578" s="13">
        <f>Tabela1[[#This Row],[Nov]]+Tabela1[[#This Row],[Nov Corte]]</f>
        <v>100</v>
      </c>
      <c r="L578" s="13">
        <f>IFERROR(VLOOKUP(H578,'Banco de dados ZDA'!A:I,9,0),0)</f>
        <v>0</v>
      </c>
      <c r="M578" s="13">
        <v>0</v>
      </c>
      <c r="N578" s="13">
        <v>200</v>
      </c>
      <c r="O578" s="13">
        <f>IFERROR(VLOOKUP(Tabela1[[#This Row],[Coluna2]],'Banco de dados ZDA'!A:J,10,0),0)</f>
        <v>0</v>
      </c>
      <c r="P578" s="13">
        <v>0</v>
      </c>
      <c r="Q578" s="13">
        <v>150</v>
      </c>
      <c r="R578" s="13">
        <f>AVERAGE(Tabela1[[#This Row],[NOVEMBRO TOTAL]],Tabela1[[#This Row],[DEZEMBRO TOTAL]],Tabela1[[#This Row],[JANEIRO TOTAL]])</f>
        <v>150</v>
      </c>
      <c r="S578" s="14">
        <f>IFERROR(Tabela1[[#This Row],[MÉDIA]]/Tabela1[[#This Row],[META MARÇO FINAL]],"-")</f>
        <v>0.90909090909090906</v>
      </c>
      <c r="T578" s="15">
        <f>Tabela1[[#This Row],[MÉDIA]]+Tabela1[[#This Row],[MÉDIA]]*10%</f>
        <v>165</v>
      </c>
      <c r="U578" s="16">
        <f>VLOOKUP(Tabela1[[#This Row],[CD_ITEM]],'BD PESO UNITÁRIO'!A:F,6,0)</f>
        <v>2.5099999999999998</v>
      </c>
      <c r="V578" s="15">
        <f>Tabela1[[#This Row],[META MARÇO FINAL]]*Tabela1[[#This Row],[PESO UNITÁRIO]]</f>
        <v>414.15</v>
      </c>
    </row>
    <row r="579" spans="1:22" x14ac:dyDescent="0.3">
      <c r="A579" s="7" t="s">
        <v>158</v>
      </c>
      <c r="B579" s="8" t="s">
        <v>21</v>
      </c>
      <c r="C579" s="8" t="s">
        <v>96</v>
      </c>
      <c r="D579" s="9" t="s">
        <v>161</v>
      </c>
      <c r="E579" s="10" t="s">
        <v>162</v>
      </c>
      <c r="F579" s="11"/>
      <c r="G579" s="12" t="s">
        <v>223</v>
      </c>
      <c r="H579" s="12" t="str">
        <f>CONCATENATE(Tabela1[[#This Row],[ZONA]],Tabela1[[#This Row],[CD_ITEM]])</f>
        <v>GS0001021648</v>
      </c>
      <c r="I579" s="13">
        <v>100</v>
      </c>
      <c r="J579" s="13">
        <v>0</v>
      </c>
      <c r="K579" s="13">
        <f>Tabela1[[#This Row],[Nov]]+Tabela1[[#This Row],[Nov Corte]]</f>
        <v>100</v>
      </c>
      <c r="L579" s="13">
        <f>IFERROR(VLOOKUP(H579,'Banco de dados ZDA'!A:I,9,0),0)</f>
        <v>0</v>
      </c>
      <c r="M579" s="13">
        <v>0</v>
      </c>
      <c r="N579" s="13">
        <v>200</v>
      </c>
      <c r="O579" s="13">
        <f>IFERROR(VLOOKUP(Tabela1[[#This Row],[Coluna2]],'Banco de dados ZDA'!A:J,10,0),0)</f>
        <v>0</v>
      </c>
      <c r="P579" s="13">
        <v>0</v>
      </c>
      <c r="Q579" s="13">
        <v>150</v>
      </c>
      <c r="R579" s="13">
        <f>AVERAGE(Tabela1[[#This Row],[NOVEMBRO TOTAL]],Tabela1[[#This Row],[DEZEMBRO TOTAL]],Tabela1[[#This Row],[JANEIRO TOTAL]])</f>
        <v>150</v>
      </c>
      <c r="S579" s="14">
        <f>IFERROR(Tabela1[[#This Row],[MÉDIA]]/Tabela1[[#This Row],[META MARÇO FINAL]],"-")</f>
        <v>0.90909090909090906</v>
      </c>
      <c r="T579" s="15">
        <f>Tabela1[[#This Row],[MÉDIA]]+Tabela1[[#This Row],[MÉDIA]]*10%</f>
        <v>165</v>
      </c>
      <c r="U579" s="16">
        <f>VLOOKUP(Tabela1[[#This Row],[CD_ITEM]],'BD PESO UNITÁRIO'!A:F,6,0)</f>
        <v>2.5099999999999998</v>
      </c>
      <c r="V579" s="15">
        <f>Tabela1[[#This Row],[META MARÇO FINAL]]*Tabela1[[#This Row],[PESO UNITÁRIO]]</f>
        <v>414.15</v>
      </c>
    </row>
    <row r="580" spans="1:22" x14ac:dyDescent="0.3">
      <c r="A580" s="7" t="s">
        <v>66</v>
      </c>
      <c r="B580" s="8" t="s">
        <v>21</v>
      </c>
      <c r="C580" s="8" t="s">
        <v>22</v>
      </c>
      <c r="D580" s="9" t="s">
        <v>163</v>
      </c>
      <c r="E580" s="10" t="s">
        <v>164</v>
      </c>
      <c r="F580" s="11"/>
      <c r="G580" s="12" t="s">
        <v>223</v>
      </c>
      <c r="H580" s="12" t="str">
        <f>CONCATENATE(Tabela1[[#This Row],[ZONA]],Tabela1[[#This Row],[CD_ITEM]])</f>
        <v>GS0001021655</v>
      </c>
      <c r="I580" s="13">
        <v>100</v>
      </c>
      <c r="J580" s="13">
        <v>0</v>
      </c>
      <c r="K580" s="13">
        <f>Tabela1[[#This Row],[Nov]]+Tabela1[[#This Row],[Nov Corte]]</f>
        <v>100</v>
      </c>
      <c r="L580" s="13">
        <f>IFERROR(VLOOKUP(H580,'Banco de dados ZDA'!A:I,9,0),0)</f>
        <v>0</v>
      </c>
      <c r="M580" s="13">
        <v>0</v>
      </c>
      <c r="N580" s="13">
        <v>200</v>
      </c>
      <c r="O580" s="13">
        <f>IFERROR(VLOOKUP(Tabela1[[#This Row],[Coluna2]],'Banco de dados ZDA'!A:J,10,0),0)</f>
        <v>0</v>
      </c>
      <c r="P580" s="13">
        <v>0</v>
      </c>
      <c r="Q580" s="13">
        <v>150</v>
      </c>
      <c r="R580" s="13">
        <f>AVERAGE(Tabela1[[#This Row],[NOVEMBRO TOTAL]],Tabela1[[#This Row],[DEZEMBRO TOTAL]],Tabela1[[#This Row],[JANEIRO TOTAL]])</f>
        <v>150</v>
      </c>
      <c r="S580" s="14">
        <f>IFERROR(Tabela1[[#This Row],[MÉDIA]]/Tabela1[[#This Row],[META MARÇO FINAL]],"-")</f>
        <v>0.90909090909090906</v>
      </c>
      <c r="T580" s="15">
        <f>Tabela1[[#This Row],[MÉDIA]]+Tabela1[[#This Row],[MÉDIA]]*10%</f>
        <v>165</v>
      </c>
      <c r="U580" s="16">
        <f>VLOOKUP(Tabela1[[#This Row],[CD_ITEM]],'BD PESO UNITÁRIO'!A:F,6,0)</f>
        <v>2.9590000000000001</v>
      </c>
      <c r="V580" s="15">
        <f>Tabela1[[#This Row],[META MARÇO FINAL]]*Tabela1[[#This Row],[PESO UNITÁRIO]]</f>
        <v>488.23500000000001</v>
      </c>
    </row>
    <row r="581" spans="1:22" x14ac:dyDescent="0.3">
      <c r="A581" s="7" t="s">
        <v>38</v>
      </c>
      <c r="B581" s="8" t="s">
        <v>21</v>
      </c>
      <c r="C581" s="8" t="s">
        <v>22</v>
      </c>
      <c r="D581" s="9" t="s">
        <v>165</v>
      </c>
      <c r="E581" s="10" t="s">
        <v>166</v>
      </c>
      <c r="F581" s="11"/>
      <c r="G581" s="12" t="s">
        <v>223</v>
      </c>
      <c r="H581" s="12" t="str">
        <f>CONCATENATE(Tabela1[[#This Row],[ZONA]],Tabela1[[#This Row],[CD_ITEM]])</f>
        <v>GS0001021660</v>
      </c>
      <c r="I581" s="13">
        <v>100</v>
      </c>
      <c r="J581" s="13">
        <v>0</v>
      </c>
      <c r="K581" s="13">
        <f>Tabela1[[#This Row],[Nov]]+Tabela1[[#This Row],[Nov Corte]]</f>
        <v>100</v>
      </c>
      <c r="L581" s="13">
        <f>IFERROR(VLOOKUP(H581,'Banco de dados ZDA'!A:I,9,0),0)</f>
        <v>0</v>
      </c>
      <c r="M581" s="13">
        <v>0</v>
      </c>
      <c r="N581" s="13">
        <v>200</v>
      </c>
      <c r="O581" s="13">
        <f>IFERROR(VLOOKUP(Tabela1[[#This Row],[Coluna2]],'Banco de dados ZDA'!A:J,10,0),0)</f>
        <v>0</v>
      </c>
      <c r="P581" s="13">
        <v>0</v>
      </c>
      <c r="Q581" s="13">
        <v>150</v>
      </c>
      <c r="R581" s="13">
        <f>AVERAGE(Tabela1[[#This Row],[NOVEMBRO TOTAL]],Tabela1[[#This Row],[DEZEMBRO TOTAL]],Tabela1[[#This Row],[JANEIRO TOTAL]])</f>
        <v>150</v>
      </c>
      <c r="S581" s="14">
        <f>IFERROR(Tabela1[[#This Row],[MÉDIA]]/Tabela1[[#This Row],[META MARÇO FINAL]],"-")</f>
        <v>0.90909090909090906</v>
      </c>
      <c r="T581" s="15">
        <f>Tabela1[[#This Row],[MÉDIA]]+Tabela1[[#This Row],[MÉDIA]]*10%</f>
        <v>165</v>
      </c>
      <c r="U581" s="16">
        <f>VLOOKUP(Tabela1[[#This Row],[CD_ITEM]],'BD PESO UNITÁRIO'!A:F,6,0)</f>
        <v>8.4250000000000007</v>
      </c>
      <c r="V581" s="15">
        <f>Tabela1[[#This Row],[META MARÇO FINAL]]*Tabela1[[#This Row],[PESO UNITÁRIO]]</f>
        <v>1390.1250000000002</v>
      </c>
    </row>
    <row r="582" spans="1:22" x14ac:dyDescent="0.3">
      <c r="A582" s="7" t="s">
        <v>26</v>
      </c>
      <c r="B582" s="8" t="s">
        <v>21</v>
      </c>
      <c r="C582" s="8" t="s">
        <v>167</v>
      </c>
      <c r="D582" s="9" t="s">
        <v>168</v>
      </c>
      <c r="E582" s="10" t="s">
        <v>169</v>
      </c>
      <c r="F582" s="11"/>
      <c r="G582" s="12" t="s">
        <v>223</v>
      </c>
      <c r="H582" s="12" t="str">
        <f>CONCATENATE(Tabela1[[#This Row],[ZONA]],Tabela1[[#This Row],[CD_ITEM]])</f>
        <v>GS0001021678</v>
      </c>
      <c r="I582" s="13">
        <v>100</v>
      </c>
      <c r="J582" s="13">
        <v>0</v>
      </c>
      <c r="K582" s="13">
        <f>Tabela1[[#This Row],[Nov]]+Tabela1[[#This Row],[Nov Corte]]</f>
        <v>100</v>
      </c>
      <c r="L582" s="13">
        <f>IFERROR(VLOOKUP(H582,'Banco de dados ZDA'!A:I,9,0),0)</f>
        <v>0</v>
      </c>
      <c r="M582" s="13">
        <v>0</v>
      </c>
      <c r="N582" s="13">
        <v>200</v>
      </c>
      <c r="O582" s="13">
        <f>IFERROR(VLOOKUP(Tabela1[[#This Row],[Coluna2]],'Banco de dados ZDA'!A:J,10,0),0)</f>
        <v>0</v>
      </c>
      <c r="P582" s="13">
        <v>0</v>
      </c>
      <c r="Q582" s="13">
        <v>150</v>
      </c>
      <c r="R582" s="13">
        <f>AVERAGE(Tabela1[[#This Row],[NOVEMBRO TOTAL]],Tabela1[[#This Row],[DEZEMBRO TOTAL]],Tabela1[[#This Row],[JANEIRO TOTAL]])</f>
        <v>150</v>
      </c>
      <c r="S582" s="14">
        <f>IFERROR(Tabela1[[#This Row],[MÉDIA]]/Tabela1[[#This Row],[META MARÇO FINAL]],"-")</f>
        <v>0.90909090909090906</v>
      </c>
      <c r="T582" s="15">
        <f>Tabela1[[#This Row],[MÉDIA]]+Tabela1[[#This Row],[MÉDIA]]*10%</f>
        <v>165</v>
      </c>
      <c r="U582" s="16">
        <f>VLOOKUP(Tabela1[[#This Row],[CD_ITEM]],'BD PESO UNITÁRIO'!A:F,6,0)</f>
        <v>4.734</v>
      </c>
      <c r="V582" s="15">
        <f>Tabela1[[#This Row],[META MARÇO FINAL]]*Tabela1[[#This Row],[PESO UNITÁRIO]]</f>
        <v>781.11</v>
      </c>
    </row>
    <row r="583" spans="1:22" x14ac:dyDescent="0.3">
      <c r="A583" s="7" t="s">
        <v>170</v>
      </c>
      <c r="B583" s="8" t="s">
        <v>21</v>
      </c>
      <c r="C583" s="8" t="s">
        <v>22</v>
      </c>
      <c r="D583" s="9" t="s">
        <v>171</v>
      </c>
      <c r="E583" s="10" t="s">
        <v>172</v>
      </c>
      <c r="F583" s="11"/>
      <c r="G583" s="12" t="s">
        <v>223</v>
      </c>
      <c r="H583" s="12" t="str">
        <f>CONCATENATE(Tabela1[[#This Row],[ZONA]],Tabela1[[#This Row],[CD_ITEM]])</f>
        <v>GS0001070025</v>
      </c>
      <c r="I583" s="13">
        <v>100</v>
      </c>
      <c r="J583" s="13">
        <v>0</v>
      </c>
      <c r="K583" s="13">
        <f>Tabela1[[#This Row],[Nov]]+Tabela1[[#This Row],[Nov Corte]]</f>
        <v>100</v>
      </c>
      <c r="L583" s="13">
        <f>IFERROR(VLOOKUP(H583,'Banco de dados ZDA'!A:I,9,0),0)</f>
        <v>0</v>
      </c>
      <c r="M583" s="13">
        <v>0</v>
      </c>
      <c r="N583" s="13">
        <v>200</v>
      </c>
      <c r="O583" s="13">
        <f>IFERROR(VLOOKUP(Tabela1[[#This Row],[Coluna2]],'Banco de dados ZDA'!A:J,10,0),0)</f>
        <v>0</v>
      </c>
      <c r="P583" s="13">
        <v>0</v>
      </c>
      <c r="Q583" s="13">
        <v>150</v>
      </c>
      <c r="R583" s="13">
        <f>AVERAGE(Tabela1[[#This Row],[NOVEMBRO TOTAL]],Tabela1[[#This Row],[DEZEMBRO TOTAL]],Tabela1[[#This Row],[JANEIRO TOTAL]])</f>
        <v>150</v>
      </c>
      <c r="S583" s="14">
        <f>IFERROR(Tabela1[[#This Row],[MÉDIA]]/Tabela1[[#This Row],[META MARÇO FINAL]],"-")</f>
        <v>0.90909090909090906</v>
      </c>
      <c r="T583" s="15">
        <f>Tabela1[[#This Row],[MÉDIA]]+Tabela1[[#This Row],[MÉDIA]]*10%</f>
        <v>165</v>
      </c>
      <c r="U583" s="16">
        <f>VLOOKUP(Tabela1[[#This Row],[CD_ITEM]],'BD PESO UNITÁRIO'!A:F,6,0)</f>
        <v>2.5099999999999998</v>
      </c>
      <c r="V583" s="15">
        <f>Tabela1[[#This Row],[META MARÇO FINAL]]*Tabela1[[#This Row],[PESO UNITÁRIO]]</f>
        <v>414.15</v>
      </c>
    </row>
    <row r="584" spans="1:22" x14ac:dyDescent="0.3">
      <c r="A584" s="7" t="s">
        <v>170</v>
      </c>
      <c r="B584" s="8" t="s">
        <v>21</v>
      </c>
      <c r="C584" s="8" t="s">
        <v>22</v>
      </c>
      <c r="D584" s="9" t="s">
        <v>173</v>
      </c>
      <c r="E584" s="10" t="s">
        <v>174</v>
      </c>
      <c r="F584" s="11"/>
      <c r="G584" s="12" t="s">
        <v>223</v>
      </c>
      <c r="H584" s="12" t="str">
        <f>CONCATENATE(Tabela1[[#This Row],[ZONA]],Tabela1[[#This Row],[CD_ITEM]])</f>
        <v>GS0001070028</v>
      </c>
      <c r="I584" s="13">
        <v>100</v>
      </c>
      <c r="J584" s="13">
        <v>0</v>
      </c>
      <c r="K584" s="13">
        <f>Tabela1[[#This Row],[Nov]]+Tabela1[[#This Row],[Nov Corte]]</f>
        <v>100</v>
      </c>
      <c r="L584" s="13">
        <f>IFERROR(VLOOKUP(H584,'Banco de dados ZDA'!A:I,9,0),0)</f>
        <v>0</v>
      </c>
      <c r="M584" s="13">
        <v>0</v>
      </c>
      <c r="N584" s="13">
        <v>200</v>
      </c>
      <c r="O584" s="13">
        <f>IFERROR(VLOOKUP(Tabela1[[#This Row],[Coluna2]],'Banco de dados ZDA'!A:J,10,0),0)</f>
        <v>0</v>
      </c>
      <c r="P584" s="13">
        <v>0</v>
      </c>
      <c r="Q584" s="13">
        <v>150</v>
      </c>
      <c r="R584" s="13">
        <f>AVERAGE(Tabela1[[#This Row],[NOVEMBRO TOTAL]],Tabela1[[#This Row],[DEZEMBRO TOTAL]],Tabela1[[#This Row],[JANEIRO TOTAL]])</f>
        <v>150</v>
      </c>
      <c r="S584" s="14">
        <f>IFERROR(Tabela1[[#This Row],[MÉDIA]]/Tabela1[[#This Row],[META MARÇO FINAL]],"-")</f>
        <v>0.90909090909090906</v>
      </c>
      <c r="T584" s="15">
        <f>Tabela1[[#This Row],[MÉDIA]]+Tabela1[[#This Row],[MÉDIA]]*10%</f>
        <v>165</v>
      </c>
      <c r="U584" s="16">
        <f>VLOOKUP(Tabela1[[#This Row],[CD_ITEM]],'BD PESO UNITÁRIO'!A:F,6,0)</f>
        <v>2.5099999999999998</v>
      </c>
      <c r="V584" s="15">
        <f>Tabela1[[#This Row],[META MARÇO FINAL]]*Tabela1[[#This Row],[PESO UNITÁRIO]]</f>
        <v>414.15</v>
      </c>
    </row>
    <row r="585" spans="1:22" x14ac:dyDescent="0.3">
      <c r="A585" s="7" t="s">
        <v>175</v>
      </c>
      <c r="B585" s="8" t="s">
        <v>176</v>
      </c>
      <c r="C585" s="8" t="s">
        <v>22</v>
      </c>
      <c r="D585" s="9" t="s">
        <v>177</v>
      </c>
      <c r="E585" s="10" t="s">
        <v>178</v>
      </c>
      <c r="F585" s="11"/>
      <c r="G585" s="12" t="s">
        <v>223</v>
      </c>
      <c r="H585" s="12" t="str">
        <f>CONCATENATE(Tabela1[[#This Row],[ZONA]],Tabela1[[#This Row],[CD_ITEM]])</f>
        <v>GS0001D00006</v>
      </c>
      <c r="I585" s="13">
        <v>100</v>
      </c>
      <c r="J585" s="13">
        <v>0</v>
      </c>
      <c r="K585" s="13">
        <f>Tabela1[[#This Row],[Nov]]+Tabela1[[#This Row],[Nov Corte]]</f>
        <v>100</v>
      </c>
      <c r="L585" s="13">
        <f>IFERROR(VLOOKUP(H585,'Banco de dados ZDA'!A:I,9,0),0)</f>
        <v>0</v>
      </c>
      <c r="M585" s="13">
        <v>0</v>
      </c>
      <c r="N585" s="13">
        <v>200</v>
      </c>
      <c r="O585" s="13">
        <f>IFERROR(VLOOKUP(Tabela1[[#This Row],[Coluna2]],'Banco de dados ZDA'!A:J,10,0),0)</f>
        <v>0</v>
      </c>
      <c r="P585" s="13">
        <v>0</v>
      </c>
      <c r="Q585" s="13">
        <v>150</v>
      </c>
      <c r="R585" s="13">
        <f>AVERAGE(Tabela1[[#This Row],[NOVEMBRO TOTAL]],Tabela1[[#This Row],[DEZEMBRO TOTAL]],Tabela1[[#This Row],[JANEIRO TOTAL]])</f>
        <v>150</v>
      </c>
      <c r="S585" s="14">
        <f>IFERROR(Tabela1[[#This Row],[MÉDIA]]/Tabela1[[#This Row],[META MARÇO FINAL]],"-")</f>
        <v>0.90909090909090906</v>
      </c>
      <c r="T585" s="15">
        <f>Tabela1[[#This Row],[MÉDIA]]+Tabela1[[#This Row],[MÉDIA]]*10%</f>
        <v>165</v>
      </c>
      <c r="U585" s="16">
        <f>VLOOKUP(Tabela1[[#This Row],[CD_ITEM]],'BD PESO UNITÁRIO'!A:F,6,0)</f>
        <v>1.756</v>
      </c>
      <c r="V585" s="15">
        <f>Tabela1[[#This Row],[META MARÇO FINAL]]*Tabela1[[#This Row],[PESO UNITÁRIO]]</f>
        <v>289.74</v>
      </c>
    </row>
    <row r="586" spans="1:22" x14ac:dyDescent="0.3">
      <c r="A586" s="7" t="s">
        <v>175</v>
      </c>
      <c r="B586" s="8" t="s">
        <v>176</v>
      </c>
      <c r="C586" s="8" t="s">
        <v>22</v>
      </c>
      <c r="D586" s="9" t="s">
        <v>179</v>
      </c>
      <c r="E586" s="10" t="s">
        <v>180</v>
      </c>
      <c r="F586" s="11"/>
      <c r="G586" s="12" t="s">
        <v>223</v>
      </c>
      <c r="H586" s="12" t="str">
        <f>CONCATENATE(Tabela1[[#This Row],[ZONA]],Tabela1[[#This Row],[CD_ITEM]])</f>
        <v>GS0001D00009</v>
      </c>
      <c r="I586" s="13">
        <v>100</v>
      </c>
      <c r="J586" s="13">
        <v>0</v>
      </c>
      <c r="K586" s="13">
        <f>Tabela1[[#This Row],[Nov]]+Tabela1[[#This Row],[Nov Corte]]</f>
        <v>100</v>
      </c>
      <c r="L586" s="13">
        <f>IFERROR(VLOOKUP(H586,'Banco de dados ZDA'!A:I,9,0),0)</f>
        <v>0</v>
      </c>
      <c r="M586" s="13">
        <v>0</v>
      </c>
      <c r="N586" s="13">
        <v>200</v>
      </c>
      <c r="O586" s="13">
        <f>IFERROR(VLOOKUP(Tabela1[[#This Row],[Coluna2]],'Banco de dados ZDA'!A:J,10,0),0)</f>
        <v>0</v>
      </c>
      <c r="P586" s="13">
        <v>0</v>
      </c>
      <c r="Q586" s="13">
        <v>150</v>
      </c>
      <c r="R586" s="13">
        <f>AVERAGE(Tabela1[[#This Row],[NOVEMBRO TOTAL]],Tabela1[[#This Row],[DEZEMBRO TOTAL]],Tabela1[[#This Row],[JANEIRO TOTAL]])</f>
        <v>150</v>
      </c>
      <c r="S586" s="14">
        <f>IFERROR(Tabela1[[#This Row],[MÉDIA]]/Tabela1[[#This Row],[META MARÇO FINAL]],"-")</f>
        <v>0.90909090909090906</v>
      </c>
      <c r="T586" s="15">
        <f>Tabela1[[#This Row],[MÉDIA]]+Tabela1[[#This Row],[MÉDIA]]*10%</f>
        <v>165</v>
      </c>
      <c r="U586" s="16">
        <f>VLOOKUP(Tabela1[[#This Row],[CD_ITEM]],'BD PESO UNITÁRIO'!A:F,6,0)</f>
        <v>1.756</v>
      </c>
      <c r="V586" s="15">
        <f>Tabela1[[#This Row],[META MARÇO FINAL]]*Tabela1[[#This Row],[PESO UNITÁRIO]]</f>
        <v>289.74</v>
      </c>
    </row>
    <row r="587" spans="1:22" x14ac:dyDescent="0.3">
      <c r="A587" s="7" t="s">
        <v>175</v>
      </c>
      <c r="B587" s="8" t="s">
        <v>176</v>
      </c>
      <c r="C587" s="8" t="s">
        <v>22</v>
      </c>
      <c r="D587" s="9" t="s">
        <v>181</v>
      </c>
      <c r="E587" s="10" t="s">
        <v>182</v>
      </c>
      <c r="F587" s="11"/>
      <c r="G587" s="12" t="s">
        <v>223</v>
      </c>
      <c r="H587" s="12" t="str">
        <f>CONCATENATE(Tabela1[[#This Row],[ZONA]],Tabela1[[#This Row],[CD_ITEM]])</f>
        <v>GS0001D00010</v>
      </c>
      <c r="I587" s="13">
        <v>100</v>
      </c>
      <c r="J587" s="13">
        <v>0</v>
      </c>
      <c r="K587" s="13">
        <f>Tabela1[[#This Row],[Nov]]+Tabela1[[#This Row],[Nov Corte]]</f>
        <v>100</v>
      </c>
      <c r="L587" s="13">
        <f>IFERROR(VLOOKUP(H587,'Banco de dados ZDA'!A:I,9,0),0)</f>
        <v>0</v>
      </c>
      <c r="M587" s="13">
        <v>0</v>
      </c>
      <c r="N587" s="13">
        <v>200</v>
      </c>
      <c r="O587" s="13">
        <f>IFERROR(VLOOKUP(Tabela1[[#This Row],[Coluna2]],'Banco de dados ZDA'!A:J,10,0),0)</f>
        <v>0</v>
      </c>
      <c r="P587" s="13">
        <v>0</v>
      </c>
      <c r="Q587" s="13">
        <v>150</v>
      </c>
      <c r="R587" s="13">
        <f>AVERAGE(Tabela1[[#This Row],[NOVEMBRO TOTAL]],Tabela1[[#This Row],[DEZEMBRO TOTAL]],Tabela1[[#This Row],[JANEIRO TOTAL]])</f>
        <v>150</v>
      </c>
      <c r="S587" s="14">
        <f>IFERROR(Tabela1[[#This Row],[MÉDIA]]/Tabela1[[#This Row],[META MARÇO FINAL]],"-")</f>
        <v>0.90909090909090906</v>
      </c>
      <c r="T587" s="15">
        <f>Tabela1[[#This Row],[MÉDIA]]+Tabela1[[#This Row],[MÉDIA]]*10%</f>
        <v>165</v>
      </c>
      <c r="U587" s="16">
        <f>VLOOKUP(Tabela1[[#This Row],[CD_ITEM]],'BD PESO UNITÁRIO'!A:F,6,0)</f>
        <v>1.756</v>
      </c>
      <c r="V587" s="15">
        <f>Tabela1[[#This Row],[META MARÇO FINAL]]*Tabela1[[#This Row],[PESO UNITÁRIO]]</f>
        <v>289.74</v>
      </c>
    </row>
    <row r="588" spans="1:22" x14ac:dyDescent="0.3">
      <c r="A588" s="7" t="s">
        <v>175</v>
      </c>
      <c r="B588" s="8" t="s">
        <v>176</v>
      </c>
      <c r="C588" s="8" t="s">
        <v>22</v>
      </c>
      <c r="D588" s="9" t="s">
        <v>183</v>
      </c>
      <c r="E588" s="10" t="s">
        <v>184</v>
      </c>
      <c r="F588" s="11"/>
      <c r="G588" s="12" t="s">
        <v>223</v>
      </c>
      <c r="H588" s="12" t="str">
        <f>CONCATENATE(Tabela1[[#This Row],[ZONA]],Tabela1[[#This Row],[CD_ITEM]])</f>
        <v>GS0001D00011</v>
      </c>
      <c r="I588" s="13">
        <v>100</v>
      </c>
      <c r="J588" s="13">
        <v>0</v>
      </c>
      <c r="K588" s="13">
        <f>Tabela1[[#This Row],[Nov]]+Tabela1[[#This Row],[Nov Corte]]</f>
        <v>100</v>
      </c>
      <c r="L588" s="13">
        <f>IFERROR(VLOOKUP(H588,'Banco de dados ZDA'!A:I,9,0),0)</f>
        <v>0</v>
      </c>
      <c r="M588" s="13">
        <v>0</v>
      </c>
      <c r="N588" s="13">
        <v>200</v>
      </c>
      <c r="O588" s="13">
        <f>IFERROR(VLOOKUP(Tabela1[[#This Row],[Coluna2]],'Banco de dados ZDA'!A:J,10,0),0)</f>
        <v>0</v>
      </c>
      <c r="P588" s="13">
        <v>0</v>
      </c>
      <c r="Q588" s="13">
        <v>150</v>
      </c>
      <c r="R588" s="13">
        <f>AVERAGE(Tabela1[[#This Row],[NOVEMBRO TOTAL]],Tabela1[[#This Row],[DEZEMBRO TOTAL]],Tabela1[[#This Row],[JANEIRO TOTAL]])</f>
        <v>150</v>
      </c>
      <c r="S588" s="14">
        <f>IFERROR(Tabela1[[#This Row],[MÉDIA]]/Tabela1[[#This Row],[META MARÇO FINAL]],"-")</f>
        <v>0.90909090909090906</v>
      </c>
      <c r="T588" s="15">
        <f>Tabela1[[#This Row],[MÉDIA]]+Tabela1[[#This Row],[MÉDIA]]*10%</f>
        <v>165</v>
      </c>
      <c r="U588" s="16">
        <f>VLOOKUP(Tabela1[[#This Row],[CD_ITEM]],'BD PESO UNITÁRIO'!A:F,6,0)</f>
        <v>1.756</v>
      </c>
      <c r="V588" s="15">
        <f>Tabela1[[#This Row],[META MARÇO FINAL]]*Tabela1[[#This Row],[PESO UNITÁRIO]]</f>
        <v>289.74</v>
      </c>
    </row>
    <row r="589" spans="1:22" x14ac:dyDescent="0.3">
      <c r="A589" s="7" t="s">
        <v>175</v>
      </c>
      <c r="B589" s="8" t="s">
        <v>176</v>
      </c>
      <c r="C589" s="8" t="s">
        <v>22</v>
      </c>
      <c r="D589" s="9" t="s">
        <v>185</v>
      </c>
      <c r="E589" s="10" t="s">
        <v>186</v>
      </c>
      <c r="F589" s="11"/>
      <c r="G589" s="12" t="s">
        <v>223</v>
      </c>
      <c r="H589" s="12" t="str">
        <f>CONCATENATE(Tabela1[[#This Row],[ZONA]],Tabela1[[#This Row],[CD_ITEM]])</f>
        <v>GS0001D00021</v>
      </c>
      <c r="I589" s="13">
        <v>100</v>
      </c>
      <c r="J589" s="13">
        <v>0</v>
      </c>
      <c r="K589" s="13">
        <f>Tabela1[[#This Row],[Nov]]+Tabela1[[#This Row],[Nov Corte]]</f>
        <v>100</v>
      </c>
      <c r="L589" s="13">
        <f>IFERROR(VLOOKUP(H589,'Banco de dados ZDA'!A:I,9,0),0)</f>
        <v>0</v>
      </c>
      <c r="M589" s="13">
        <v>0</v>
      </c>
      <c r="N589" s="13">
        <v>200</v>
      </c>
      <c r="O589" s="13">
        <f>IFERROR(VLOOKUP(Tabela1[[#This Row],[Coluna2]],'Banco de dados ZDA'!A:J,10,0),0)</f>
        <v>0</v>
      </c>
      <c r="P589" s="13">
        <v>0</v>
      </c>
      <c r="Q589" s="13">
        <v>150</v>
      </c>
      <c r="R589" s="13">
        <f>AVERAGE(Tabela1[[#This Row],[NOVEMBRO TOTAL]],Tabela1[[#This Row],[DEZEMBRO TOTAL]],Tabela1[[#This Row],[JANEIRO TOTAL]])</f>
        <v>150</v>
      </c>
      <c r="S589" s="14">
        <f>IFERROR(Tabela1[[#This Row],[MÉDIA]]/Tabela1[[#This Row],[META MARÇO FINAL]],"-")</f>
        <v>0.90909090909090906</v>
      </c>
      <c r="T589" s="15">
        <f>Tabela1[[#This Row],[MÉDIA]]+Tabela1[[#This Row],[MÉDIA]]*10%</f>
        <v>165</v>
      </c>
      <c r="U589" s="16">
        <f>VLOOKUP(Tabela1[[#This Row],[CD_ITEM]],'BD PESO UNITÁRIO'!A:F,6,0)</f>
        <v>1.756</v>
      </c>
      <c r="V589" s="15">
        <f>Tabela1[[#This Row],[META MARÇO FINAL]]*Tabela1[[#This Row],[PESO UNITÁRIO]]</f>
        <v>289.74</v>
      </c>
    </row>
    <row r="590" spans="1:22" x14ac:dyDescent="0.3">
      <c r="A590" s="7" t="s">
        <v>175</v>
      </c>
      <c r="B590" s="8" t="s">
        <v>176</v>
      </c>
      <c r="C590" s="8" t="s">
        <v>22</v>
      </c>
      <c r="D590" s="9" t="s">
        <v>187</v>
      </c>
      <c r="E590" s="10" t="s">
        <v>188</v>
      </c>
      <c r="F590" s="11"/>
      <c r="G590" s="12" t="s">
        <v>223</v>
      </c>
      <c r="H590" s="12" t="str">
        <f>CONCATENATE(Tabela1[[#This Row],[ZONA]],Tabela1[[#This Row],[CD_ITEM]])</f>
        <v>GS0001D00022</v>
      </c>
      <c r="I590" s="13">
        <v>100</v>
      </c>
      <c r="J590" s="13">
        <v>0</v>
      </c>
      <c r="K590" s="13">
        <f>Tabela1[[#This Row],[Nov]]+Tabela1[[#This Row],[Nov Corte]]</f>
        <v>100</v>
      </c>
      <c r="L590" s="13">
        <f>IFERROR(VLOOKUP(H590,'Banco de dados ZDA'!A:I,9,0),0)</f>
        <v>0</v>
      </c>
      <c r="M590" s="13">
        <v>0</v>
      </c>
      <c r="N590" s="13">
        <v>200</v>
      </c>
      <c r="O590" s="13">
        <f>IFERROR(VLOOKUP(Tabela1[[#This Row],[Coluna2]],'Banco de dados ZDA'!A:J,10,0),0)</f>
        <v>0</v>
      </c>
      <c r="P590" s="13">
        <v>0</v>
      </c>
      <c r="Q590" s="13">
        <v>150</v>
      </c>
      <c r="R590" s="13">
        <f>AVERAGE(Tabela1[[#This Row],[NOVEMBRO TOTAL]],Tabela1[[#This Row],[DEZEMBRO TOTAL]],Tabela1[[#This Row],[JANEIRO TOTAL]])</f>
        <v>150</v>
      </c>
      <c r="S590" s="14">
        <f>IFERROR(Tabela1[[#This Row],[MÉDIA]]/Tabela1[[#This Row],[META MARÇO FINAL]],"-")</f>
        <v>0.90909090909090906</v>
      </c>
      <c r="T590" s="15">
        <f>Tabela1[[#This Row],[MÉDIA]]+Tabela1[[#This Row],[MÉDIA]]*10%</f>
        <v>165</v>
      </c>
      <c r="U590" s="16">
        <f>VLOOKUP(Tabela1[[#This Row],[CD_ITEM]],'BD PESO UNITÁRIO'!A:F,6,0)</f>
        <v>1.756</v>
      </c>
      <c r="V590" s="15">
        <f>Tabela1[[#This Row],[META MARÇO FINAL]]*Tabela1[[#This Row],[PESO UNITÁRIO]]</f>
        <v>289.74</v>
      </c>
    </row>
    <row r="591" spans="1:22" x14ac:dyDescent="0.3">
      <c r="A591" s="7" t="s">
        <v>175</v>
      </c>
      <c r="B591" s="8" t="s">
        <v>176</v>
      </c>
      <c r="C591" s="8" t="s">
        <v>22</v>
      </c>
      <c r="D591" s="9" t="s">
        <v>189</v>
      </c>
      <c r="E591" s="10" t="s">
        <v>190</v>
      </c>
      <c r="F591" s="11"/>
      <c r="G591" s="12" t="s">
        <v>223</v>
      </c>
      <c r="H591" s="12" t="str">
        <f>CONCATENATE(Tabela1[[#This Row],[ZONA]],Tabela1[[#This Row],[CD_ITEM]])</f>
        <v>GS0001D00023</v>
      </c>
      <c r="I591" s="13">
        <v>100</v>
      </c>
      <c r="J591" s="13">
        <v>0</v>
      </c>
      <c r="K591" s="13">
        <f>Tabela1[[#This Row],[Nov]]+Tabela1[[#This Row],[Nov Corte]]</f>
        <v>100</v>
      </c>
      <c r="L591" s="13">
        <f>IFERROR(VLOOKUP(H591,'Banco de dados ZDA'!A:I,9,0),0)</f>
        <v>0</v>
      </c>
      <c r="M591" s="13">
        <v>0</v>
      </c>
      <c r="N591" s="13">
        <v>200</v>
      </c>
      <c r="O591" s="13">
        <f>IFERROR(VLOOKUP(Tabela1[[#This Row],[Coluna2]],'Banco de dados ZDA'!A:J,10,0),0)</f>
        <v>0</v>
      </c>
      <c r="P591" s="13">
        <v>0</v>
      </c>
      <c r="Q591" s="13">
        <v>150</v>
      </c>
      <c r="R591" s="13">
        <f>AVERAGE(Tabela1[[#This Row],[NOVEMBRO TOTAL]],Tabela1[[#This Row],[DEZEMBRO TOTAL]],Tabela1[[#This Row],[JANEIRO TOTAL]])</f>
        <v>150</v>
      </c>
      <c r="S591" s="14">
        <f>IFERROR(Tabela1[[#This Row],[MÉDIA]]/Tabela1[[#This Row],[META MARÇO FINAL]],"-")</f>
        <v>0.90909090909090906</v>
      </c>
      <c r="T591" s="15">
        <f>Tabela1[[#This Row],[MÉDIA]]+Tabela1[[#This Row],[MÉDIA]]*10%</f>
        <v>165</v>
      </c>
      <c r="U591" s="16">
        <f>VLOOKUP(Tabela1[[#This Row],[CD_ITEM]],'BD PESO UNITÁRIO'!A:F,6,0)</f>
        <v>1.756</v>
      </c>
      <c r="V591" s="15">
        <f>Tabela1[[#This Row],[META MARÇO FINAL]]*Tabela1[[#This Row],[PESO UNITÁRIO]]</f>
        <v>289.74</v>
      </c>
    </row>
    <row r="592" spans="1:22" x14ac:dyDescent="0.3">
      <c r="A592" s="7" t="s">
        <v>175</v>
      </c>
      <c r="B592" s="8" t="s">
        <v>176</v>
      </c>
      <c r="C592" s="8" t="s">
        <v>22</v>
      </c>
      <c r="D592" s="9" t="s">
        <v>191</v>
      </c>
      <c r="E592" s="10" t="s">
        <v>192</v>
      </c>
      <c r="F592" s="11"/>
      <c r="G592" s="12" t="s">
        <v>223</v>
      </c>
      <c r="H592" s="12" t="str">
        <f>CONCATENATE(Tabela1[[#This Row],[ZONA]],Tabela1[[#This Row],[CD_ITEM]])</f>
        <v>GS0001D00024</v>
      </c>
      <c r="I592" s="13">
        <v>100</v>
      </c>
      <c r="J592" s="13">
        <v>0</v>
      </c>
      <c r="K592" s="13">
        <f>Tabela1[[#This Row],[Nov]]+Tabela1[[#This Row],[Nov Corte]]</f>
        <v>100</v>
      </c>
      <c r="L592" s="13">
        <f>IFERROR(VLOOKUP(H592,'Banco de dados ZDA'!A:I,9,0),0)</f>
        <v>0</v>
      </c>
      <c r="M592" s="13">
        <v>0</v>
      </c>
      <c r="N592" s="13">
        <v>200</v>
      </c>
      <c r="O592" s="13">
        <f>IFERROR(VLOOKUP(Tabela1[[#This Row],[Coluna2]],'Banco de dados ZDA'!A:J,10,0),0)</f>
        <v>0</v>
      </c>
      <c r="P592" s="13">
        <v>0</v>
      </c>
      <c r="Q592" s="13">
        <v>150</v>
      </c>
      <c r="R592" s="13">
        <f>AVERAGE(Tabela1[[#This Row],[NOVEMBRO TOTAL]],Tabela1[[#This Row],[DEZEMBRO TOTAL]],Tabela1[[#This Row],[JANEIRO TOTAL]])</f>
        <v>150</v>
      </c>
      <c r="S592" s="14">
        <f>IFERROR(Tabela1[[#This Row],[MÉDIA]]/Tabela1[[#This Row],[META MARÇO FINAL]],"-")</f>
        <v>0.90909090909090906</v>
      </c>
      <c r="T592" s="15">
        <f>Tabela1[[#This Row],[MÉDIA]]+Tabela1[[#This Row],[MÉDIA]]*10%</f>
        <v>165</v>
      </c>
      <c r="U592" s="16">
        <f>VLOOKUP(Tabela1[[#This Row],[CD_ITEM]],'BD PESO UNITÁRIO'!A:F,6,0)</f>
        <v>1.756</v>
      </c>
      <c r="V592" s="15">
        <f>Tabela1[[#This Row],[META MARÇO FINAL]]*Tabela1[[#This Row],[PESO UNITÁRIO]]</f>
        <v>289.74</v>
      </c>
    </row>
    <row r="593" spans="1:22" x14ac:dyDescent="0.3">
      <c r="A593" s="7" t="s">
        <v>193</v>
      </c>
      <c r="B593" s="8" t="s">
        <v>176</v>
      </c>
      <c r="C593" s="8" t="s">
        <v>22</v>
      </c>
      <c r="D593" s="9" t="s">
        <v>194</v>
      </c>
      <c r="E593" s="10" t="s">
        <v>195</v>
      </c>
      <c r="F593" s="11"/>
      <c r="G593" s="12" t="s">
        <v>223</v>
      </c>
      <c r="H593" s="12" t="str">
        <f>CONCATENATE(Tabela1[[#This Row],[ZONA]],Tabela1[[#This Row],[CD_ITEM]])</f>
        <v>GS0001D00025</v>
      </c>
      <c r="I593" s="13">
        <v>100</v>
      </c>
      <c r="J593" s="13">
        <v>0</v>
      </c>
      <c r="K593" s="13">
        <f>Tabela1[[#This Row],[Nov]]+Tabela1[[#This Row],[Nov Corte]]</f>
        <v>100</v>
      </c>
      <c r="L593" s="13">
        <f>IFERROR(VLOOKUP(H593,'Banco de dados ZDA'!A:I,9,0),0)</f>
        <v>0</v>
      </c>
      <c r="M593" s="13">
        <v>0</v>
      </c>
      <c r="N593" s="13">
        <v>200</v>
      </c>
      <c r="O593" s="13">
        <f>IFERROR(VLOOKUP(Tabela1[[#This Row],[Coluna2]],'Banco de dados ZDA'!A:J,10,0),0)</f>
        <v>0</v>
      </c>
      <c r="P593" s="13">
        <v>0</v>
      </c>
      <c r="Q593" s="13">
        <v>150</v>
      </c>
      <c r="R593" s="13">
        <f>AVERAGE(Tabela1[[#This Row],[NOVEMBRO TOTAL]],Tabela1[[#This Row],[DEZEMBRO TOTAL]],Tabela1[[#This Row],[JANEIRO TOTAL]])</f>
        <v>150</v>
      </c>
      <c r="S593" s="19">
        <f>IFERROR(Tabela1[[#This Row],[MÉDIA]]/Tabela1[[#This Row],[META MARÇO FINAL]],"-")</f>
        <v>0.90909090909090906</v>
      </c>
      <c r="T593" s="15">
        <f>Tabela1[[#This Row],[MÉDIA]]+Tabela1[[#This Row],[MÉDIA]]*10%</f>
        <v>165</v>
      </c>
      <c r="U593" s="16">
        <f>VLOOKUP(Tabela1[[#This Row],[CD_ITEM]],'BD PESO UNITÁRIO'!A:F,6,0)</f>
        <v>2.3250000000000002</v>
      </c>
      <c r="V593" s="15">
        <f>Tabela1[[#This Row],[META MARÇO FINAL]]*Tabela1[[#This Row],[PESO UNITÁRIO]]</f>
        <v>383.62500000000006</v>
      </c>
    </row>
    <row r="594" spans="1:22" x14ac:dyDescent="0.3">
      <c r="A594" s="7" t="s">
        <v>193</v>
      </c>
      <c r="B594" s="8" t="s">
        <v>176</v>
      </c>
      <c r="C594" s="8" t="s">
        <v>22</v>
      </c>
      <c r="D594" s="9" t="s">
        <v>196</v>
      </c>
      <c r="E594" s="10" t="s">
        <v>197</v>
      </c>
      <c r="F594" s="11"/>
      <c r="G594" s="12" t="s">
        <v>223</v>
      </c>
      <c r="H594" s="12" t="str">
        <f>CONCATENATE(Tabela1[[#This Row],[ZONA]],Tabela1[[#This Row],[CD_ITEM]])</f>
        <v>GS0001D00026</v>
      </c>
      <c r="I594" s="13">
        <v>100</v>
      </c>
      <c r="J594" s="13">
        <v>0</v>
      </c>
      <c r="K594" s="13">
        <f>Tabela1[[#This Row],[Nov]]+Tabela1[[#This Row],[Nov Corte]]</f>
        <v>100</v>
      </c>
      <c r="L594" s="13">
        <f>IFERROR(VLOOKUP(H594,'Banco de dados ZDA'!A:I,9,0),0)</f>
        <v>0</v>
      </c>
      <c r="M594" s="13">
        <v>0</v>
      </c>
      <c r="N594" s="13">
        <v>200</v>
      </c>
      <c r="O594" s="13">
        <f>IFERROR(VLOOKUP(Tabela1[[#This Row],[Coluna2]],'Banco de dados ZDA'!A:J,10,0),0)</f>
        <v>0</v>
      </c>
      <c r="P594" s="13">
        <v>0</v>
      </c>
      <c r="Q594" s="13">
        <v>150</v>
      </c>
      <c r="R594" s="13">
        <f>AVERAGE(Tabela1[[#This Row],[NOVEMBRO TOTAL]],Tabela1[[#This Row],[DEZEMBRO TOTAL]],Tabela1[[#This Row],[JANEIRO TOTAL]])</f>
        <v>150</v>
      </c>
      <c r="S594" s="19">
        <f>IFERROR(Tabela1[[#This Row],[MÉDIA]]/Tabela1[[#This Row],[META MARÇO FINAL]],"-")</f>
        <v>0.90909090909090906</v>
      </c>
      <c r="T594" s="15">
        <f>Tabela1[[#This Row],[MÉDIA]]+Tabela1[[#This Row],[MÉDIA]]*10%</f>
        <v>165</v>
      </c>
      <c r="U594" s="16">
        <f>VLOOKUP(Tabela1[[#This Row],[CD_ITEM]],'BD PESO UNITÁRIO'!A:F,6,0)</f>
        <v>4.29</v>
      </c>
      <c r="V594" s="15">
        <f>Tabela1[[#This Row],[META MARÇO FINAL]]*Tabela1[[#This Row],[PESO UNITÁRIO]]</f>
        <v>707.85</v>
      </c>
    </row>
    <row r="595" spans="1:22" x14ac:dyDescent="0.3">
      <c r="A595" s="7" t="s">
        <v>198</v>
      </c>
      <c r="B595" s="8" t="s">
        <v>176</v>
      </c>
      <c r="C595" s="8" t="s">
        <v>22</v>
      </c>
      <c r="D595" s="9" t="s">
        <v>199</v>
      </c>
      <c r="E595" s="10" t="s">
        <v>200</v>
      </c>
      <c r="F595" s="11"/>
      <c r="G595" s="12" t="s">
        <v>223</v>
      </c>
      <c r="H595" s="12" t="str">
        <f>CONCATENATE(Tabela1[[#This Row],[ZONA]],Tabela1[[#This Row],[CD_ITEM]])</f>
        <v>GS0001D00132</v>
      </c>
      <c r="I595" s="13">
        <v>100</v>
      </c>
      <c r="J595" s="13">
        <v>0</v>
      </c>
      <c r="K595" s="13">
        <f>Tabela1[[#This Row],[Nov]]+Tabela1[[#This Row],[Nov Corte]]</f>
        <v>100</v>
      </c>
      <c r="L595" s="13">
        <f>IFERROR(VLOOKUP(H595,'Banco de dados ZDA'!A:I,9,0),0)</f>
        <v>0</v>
      </c>
      <c r="M595" s="13">
        <v>0</v>
      </c>
      <c r="N595" s="13">
        <v>200</v>
      </c>
      <c r="O595" s="13">
        <f>IFERROR(VLOOKUP(Tabela1[[#This Row],[Coluna2]],'Banco de dados ZDA'!A:J,10,0),0)</f>
        <v>0</v>
      </c>
      <c r="P595" s="13">
        <v>0</v>
      </c>
      <c r="Q595" s="13">
        <v>150</v>
      </c>
      <c r="R595" s="13">
        <f>AVERAGE(Tabela1[[#This Row],[NOVEMBRO TOTAL]],Tabela1[[#This Row],[DEZEMBRO TOTAL]],Tabela1[[#This Row],[JANEIRO TOTAL]])</f>
        <v>150</v>
      </c>
      <c r="S595" s="20">
        <f>IFERROR(Tabela1[[#This Row],[MÉDIA]]/Tabela1[[#This Row],[META MARÇO FINAL]],"-")</f>
        <v>0.90909090909090906</v>
      </c>
      <c r="T595" s="15">
        <f>Tabela1[[#This Row],[MÉDIA]]+Tabela1[[#This Row],[MÉDIA]]*10%</f>
        <v>165</v>
      </c>
      <c r="U595" s="16">
        <f>VLOOKUP(Tabela1[[#This Row],[CD_ITEM]],'BD PESO UNITÁRIO'!A:F,6,0)</f>
        <v>5.19</v>
      </c>
      <c r="V595" s="15">
        <f>Tabela1[[#This Row],[META MARÇO FINAL]]*Tabela1[[#This Row],[PESO UNITÁRIO]]</f>
        <v>856.35</v>
      </c>
    </row>
    <row r="596" spans="1:22" x14ac:dyDescent="0.3">
      <c r="A596" s="7" t="s">
        <v>198</v>
      </c>
      <c r="B596" s="8" t="s">
        <v>176</v>
      </c>
      <c r="C596" s="8" t="s">
        <v>22</v>
      </c>
      <c r="D596" s="9" t="s">
        <v>201</v>
      </c>
      <c r="E596" s="10" t="s">
        <v>202</v>
      </c>
      <c r="F596" s="11"/>
      <c r="G596" s="12" t="s">
        <v>223</v>
      </c>
      <c r="H596" s="12" t="str">
        <f>CONCATENATE(Tabela1[[#This Row],[ZONA]],Tabela1[[#This Row],[CD_ITEM]])</f>
        <v>GS0001D00134</v>
      </c>
      <c r="I596" s="13">
        <v>100</v>
      </c>
      <c r="J596" s="13">
        <v>0</v>
      </c>
      <c r="K596" s="13">
        <f>Tabela1[[#This Row],[Nov]]+Tabela1[[#This Row],[Nov Corte]]</f>
        <v>100</v>
      </c>
      <c r="L596" s="13">
        <f>IFERROR(VLOOKUP(H596,'Banco de dados ZDA'!A:I,9,0),0)</f>
        <v>0</v>
      </c>
      <c r="M596" s="13">
        <v>0</v>
      </c>
      <c r="N596" s="13">
        <v>200</v>
      </c>
      <c r="O596" s="13">
        <f>IFERROR(VLOOKUP(Tabela1[[#This Row],[Coluna2]],'Banco de dados ZDA'!A:J,10,0),0)</f>
        <v>0</v>
      </c>
      <c r="P596" s="13">
        <v>0</v>
      </c>
      <c r="Q596" s="13">
        <v>150</v>
      </c>
      <c r="R596" s="13">
        <f>AVERAGE(Tabela1[[#This Row],[NOVEMBRO TOTAL]],Tabela1[[#This Row],[DEZEMBRO TOTAL]],Tabela1[[#This Row],[JANEIRO TOTAL]])</f>
        <v>150</v>
      </c>
      <c r="S596" s="20">
        <f>IFERROR(Tabela1[[#This Row],[MÉDIA]]/Tabela1[[#This Row],[META MARÇO FINAL]],"-")</f>
        <v>0.90909090909090906</v>
      </c>
      <c r="T596" s="15">
        <f>Tabela1[[#This Row],[MÉDIA]]+Tabela1[[#This Row],[MÉDIA]]*10%</f>
        <v>165</v>
      </c>
      <c r="U596" s="16">
        <f>VLOOKUP(Tabela1[[#This Row],[CD_ITEM]],'BD PESO UNITÁRIO'!A:F,6,0)</f>
        <v>5.19</v>
      </c>
      <c r="V596" s="15">
        <f>Tabela1[[#This Row],[META MARÇO FINAL]]*Tabela1[[#This Row],[PESO UNITÁRIO]]</f>
        <v>856.35</v>
      </c>
    </row>
    <row r="597" spans="1:22" x14ac:dyDescent="0.3">
      <c r="A597" s="7" t="s">
        <v>198</v>
      </c>
      <c r="B597" s="8" t="s">
        <v>176</v>
      </c>
      <c r="C597" s="8" t="s">
        <v>22</v>
      </c>
      <c r="D597" s="9" t="s">
        <v>203</v>
      </c>
      <c r="E597" s="10" t="s">
        <v>204</v>
      </c>
      <c r="F597" s="11"/>
      <c r="G597" s="12" t="s">
        <v>223</v>
      </c>
      <c r="H597" s="12" t="str">
        <f>CONCATENATE(Tabela1[[#This Row],[ZONA]],Tabela1[[#This Row],[CD_ITEM]])</f>
        <v>GS0001D00136</v>
      </c>
      <c r="I597" s="13">
        <v>100</v>
      </c>
      <c r="J597" s="13">
        <v>0</v>
      </c>
      <c r="K597" s="13">
        <f>Tabela1[[#This Row],[Nov]]+Tabela1[[#This Row],[Nov Corte]]</f>
        <v>100</v>
      </c>
      <c r="L597" s="13">
        <f>IFERROR(VLOOKUP(H597,'Banco de dados ZDA'!A:I,9,0),0)</f>
        <v>0</v>
      </c>
      <c r="M597" s="13">
        <v>0</v>
      </c>
      <c r="N597" s="13">
        <v>200</v>
      </c>
      <c r="O597" s="13">
        <f>IFERROR(VLOOKUP(Tabela1[[#This Row],[Coluna2]],'Banco de dados ZDA'!A:J,10,0),0)</f>
        <v>0</v>
      </c>
      <c r="P597" s="13">
        <v>0</v>
      </c>
      <c r="Q597" s="13">
        <v>150</v>
      </c>
      <c r="R597" s="13">
        <f>AVERAGE(Tabela1[[#This Row],[NOVEMBRO TOTAL]],Tabela1[[#This Row],[DEZEMBRO TOTAL]],Tabela1[[#This Row],[JANEIRO TOTAL]])</f>
        <v>150</v>
      </c>
      <c r="S597" s="20">
        <f>IFERROR(Tabela1[[#This Row],[MÉDIA]]/Tabela1[[#This Row],[META MARÇO FINAL]],"-")</f>
        <v>0.90909090909090906</v>
      </c>
      <c r="T597" s="15">
        <f>Tabela1[[#This Row],[MÉDIA]]+Tabela1[[#This Row],[MÉDIA]]*10%</f>
        <v>165</v>
      </c>
      <c r="U597" s="16">
        <f>VLOOKUP(Tabela1[[#This Row],[CD_ITEM]],'BD PESO UNITÁRIO'!A:F,6,0)</f>
        <v>5.19</v>
      </c>
      <c r="V597" s="15">
        <f>Tabela1[[#This Row],[META MARÇO FINAL]]*Tabela1[[#This Row],[PESO UNITÁRIO]]</f>
        <v>856.35</v>
      </c>
    </row>
    <row r="598" spans="1:22" x14ac:dyDescent="0.3">
      <c r="A598" s="7" t="s">
        <v>205</v>
      </c>
      <c r="B598" s="8" t="s">
        <v>32</v>
      </c>
      <c r="C598" s="8" t="s">
        <v>96</v>
      </c>
      <c r="D598" s="9" t="s">
        <v>206</v>
      </c>
      <c r="E598" s="10" t="s">
        <v>207</v>
      </c>
      <c r="F598" s="11"/>
      <c r="G598" s="12" t="s">
        <v>223</v>
      </c>
      <c r="H598" s="12" t="str">
        <f>CONCATENATE(Tabela1[[#This Row],[ZONA]],Tabela1[[#This Row],[CD_ITEM]])</f>
        <v>GS0001021649</v>
      </c>
      <c r="I598" s="13">
        <v>100</v>
      </c>
      <c r="J598" s="13">
        <v>0</v>
      </c>
      <c r="K598" s="13">
        <f>Tabela1[[#This Row],[Nov]]+Tabela1[[#This Row],[Nov Corte]]</f>
        <v>100</v>
      </c>
      <c r="L598" s="13">
        <f>IFERROR(VLOOKUP(H598,'Banco de dados ZDA'!A:I,9,0),0)</f>
        <v>0</v>
      </c>
      <c r="M598" s="13">
        <v>0</v>
      </c>
      <c r="N598" s="13">
        <v>200</v>
      </c>
      <c r="O598" s="13">
        <f>IFERROR(VLOOKUP(Tabela1[[#This Row],[Coluna2]],'Banco de dados ZDA'!A:J,10,0),0)</f>
        <v>0</v>
      </c>
      <c r="P598" s="13">
        <v>0</v>
      </c>
      <c r="Q598" s="13">
        <v>150</v>
      </c>
      <c r="R598" s="13">
        <f>AVERAGE(Tabela1[[#This Row],[NOVEMBRO TOTAL]],Tabela1[[#This Row],[DEZEMBRO TOTAL]],Tabela1[[#This Row],[JANEIRO TOTAL]])</f>
        <v>150</v>
      </c>
      <c r="S598" s="20">
        <f>IFERROR(Tabela1[[#This Row],[MÉDIA]]/Tabela1[[#This Row],[META MARÇO FINAL]],"-")</f>
        <v>0.90909090909090906</v>
      </c>
      <c r="T598" s="15">
        <f>Tabela1[[#This Row],[MÉDIA]]+Tabela1[[#This Row],[MÉDIA]]*10%</f>
        <v>165</v>
      </c>
      <c r="U598" s="16">
        <f>VLOOKUP(Tabela1[[#This Row],[CD_ITEM]],'BD PESO UNITÁRIO'!A:F,6,0)</f>
        <v>10.680999999999999</v>
      </c>
      <c r="V598" s="15">
        <f>Tabela1[[#This Row],[META MARÇO FINAL]]*Tabela1[[#This Row],[PESO UNITÁRIO]]</f>
        <v>1762.3649999999998</v>
      </c>
    </row>
    <row r="599" spans="1:22" x14ac:dyDescent="0.3">
      <c r="A599" s="7" t="s">
        <v>205</v>
      </c>
      <c r="B599" s="8" t="s">
        <v>32</v>
      </c>
      <c r="C599" s="8" t="s">
        <v>96</v>
      </c>
      <c r="D599" s="9" t="s">
        <v>208</v>
      </c>
      <c r="E599" s="10" t="s">
        <v>209</v>
      </c>
      <c r="F599" s="11"/>
      <c r="G599" s="12" t="s">
        <v>223</v>
      </c>
      <c r="H599" s="12" t="str">
        <f>CONCATENATE(Tabela1[[#This Row],[ZONA]],Tabela1[[#This Row],[CD_ITEM]])</f>
        <v>GS0001021651</v>
      </c>
      <c r="I599" s="13">
        <v>100</v>
      </c>
      <c r="J599" s="13">
        <v>0</v>
      </c>
      <c r="K599" s="13">
        <f>Tabela1[[#This Row],[Nov]]+Tabela1[[#This Row],[Nov Corte]]</f>
        <v>100</v>
      </c>
      <c r="L599" s="13">
        <f>IFERROR(VLOOKUP(H599,'Banco de dados ZDA'!A:I,9,0),0)</f>
        <v>0</v>
      </c>
      <c r="M599" s="13">
        <v>0</v>
      </c>
      <c r="N599" s="13">
        <v>200</v>
      </c>
      <c r="O599" s="13">
        <f>IFERROR(VLOOKUP(Tabela1[[#This Row],[Coluna2]],'Banco de dados ZDA'!A:J,10,0),0)</f>
        <v>0</v>
      </c>
      <c r="P599" s="13">
        <v>0</v>
      </c>
      <c r="Q599" s="13">
        <v>150</v>
      </c>
      <c r="R599" s="13">
        <f>AVERAGE(Tabela1[[#This Row],[NOVEMBRO TOTAL]],Tabela1[[#This Row],[DEZEMBRO TOTAL]],Tabela1[[#This Row],[JANEIRO TOTAL]])</f>
        <v>150</v>
      </c>
      <c r="S599" s="20">
        <f>IFERROR(Tabela1[[#This Row],[MÉDIA]]/Tabela1[[#This Row],[META MARÇO FINAL]],"-")</f>
        <v>0.90909090909090906</v>
      </c>
      <c r="T599" s="15">
        <f>Tabela1[[#This Row],[MÉDIA]]+Tabela1[[#This Row],[MÉDIA]]*10%</f>
        <v>165</v>
      </c>
      <c r="U599" s="16">
        <f>VLOOKUP(Tabela1[[#This Row],[CD_ITEM]],'BD PESO UNITÁRIO'!A:F,6,0)</f>
        <v>10.680999999999999</v>
      </c>
      <c r="V599" s="15">
        <f>Tabela1[[#This Row],[META MARÇO FINAL]]*Tabela1[[#This Row],[PESO UNITÁRIO]]</f>
        <v>1762.3649999999998</v>
      </c>
    </row>
    <row r="600" spans="1:22" x14ac:dyDescent="0.3">
      <c r="A600" s="7" t="s">
        <v>205</v>
      </c>
      <c r="B600" s="8" t="s">
        <v>32</v>
      </c>
      <c r="C600" s="8" t="s">
        <v>96</v>
      </c>
      <c r="D600" s="9" t="s">
        <v>210</v>
      </c>
      <c r="E600" s="10" t="s">
        <v>211</v>
      </c>
      <c r="F600" s="11"/>
      <c r="G600" s="12" t="s">
        <v>223</v>
      </c>
      <c r="H600" s="12" t="str">
        <f>CONCATENATE(Tabela1[[#This Row],[ZONA]],Tabela1[[#This Row],[CD_ITEM]])</f>
        <v>GS0001021652</v>
      </c>
      <c r="I600" s="13">
        <v>100</v>
      </c>
      <c r="J600" s="13">
        <v>0</v>
      </c>
      <c r="K600" s="13">
        <f>Tabela1[[#This Row],[Nov]]+Tabela1[[#This Row],[Nov Corte]]</f>
        <v>100</v>
      </c>
      <c r="L600" s="13">
        <f>IFERROR(VLOOKUP(H600,'Banco de dados ZDA'!A:I,9,0),0)</f>
        <v>0</v>
      </c>
      <c r="M600" s="13">
        <v>0</v>
      </c>
      <c r="N600" s="13">
        <v>200</v>
      </c>
      <c r="O600" s="13">
        <f>IFERROR(VLOOKUP(Tabela1[[#This Row],[Coluna2]],'Banco de dados ZDA'!A:J,10,0),0)</f>
        <v>0</v>
      </c>
      <c r="P600" s="13">
        <v>0</v>
      </c>
      <c r="Q600" s="13">
        <v>150</v>
      </c>
      <c r="R600" s="13">
        <f>AVERAGE(Tabela1[[#This Row],[NOVEMBRO TOTAL]],Tabela1[[#This Row],[DEZEMBRO TOTAL]],Tabela1[[#This Row],[JANEIRO TOTAL]])</f>
        <v>150</v>
      </c>
      <c r="S600" s="20">
        <f>IFERROR(Tabela1[[#This Row],[MÉDIA]]/Tabela1[[#This Row],[META MARÇO FINAL]],"-")</f>
        <v>0.90909090909090906</v>
      </c>
      <c r="T600" s="15">
        <f>Tabela1[[#This Row],[MÉDIA]]+Tabela1[[#This Row],[MÉDIA]]*10%</f>
        <v>165</v>
      </c>
      <c r="U600" s="16">
        <f>VLOOKUP(Tabela1[[#This Row],[CD_ITEM]],'BD PESO UNITÁRIO'!A:F,6,0)</f>
        <v>10.680999999999999</v>
      </c>
      <c r="V600" s="15">
        <f>Tabela1[[#This Row],[META MARÇO FINAL]]*Tabela1[[#This Row],[PESO UNITÁRIO]]</f>
        <v>1762.3649999999998</v>
      </c>
    </row>
    <row r="601" spans="1:22" x14ac:dyDescent="0.3">
      <c r="A601" s="7" t="s">
        <v>205</v>
      </c>
      <c r="B601" s="8" t="s">
        <v>32</v>
      </c>
      <c r="C601" s="8" t="s">
        <v>96</v>
      </c>
      <c r="D601" s="9" t="s">
        <v>212</v>
      </c>
      <c r="E601" s="10" t="s">
        <v>213</v>
      </c>
      <c r="F601" s="11"/>
      <c r="G601" s="12" t="s">
        <v>223</v>
      </c>
      <c r="H601" s="12" t="str">
        <f>CONCATENATE(Tabela1[[#This Row],[ZONA]],Tabela1[[#This Row],[CD_ITEM]])</f>
        <v>GS0001021650</v>
      </c>
      <c r="I601" s="13">
        <v>100</v>
      </c>
      <c r="J601" s="13">
        <v>0</v>
      </c>
      <c r="K601" s="13">
        <f>Tabela1[[#This Row],[Nov]]+Tabela1[[#This Row],[Nov Corte]]</f>
        <v>100</v>
      </c>
      <c r="L601" s="13">
        <f>IFERROR(VLOOKUP(H601,'Banco de dados ZDA'!A:I,9,0),0)</f>
        <v>0</v>
      </c>
      <c r="M601" s="13">
        <v>0</v>
      </c>
      <c r="N601" s="13">
        <v>200</v>
      </c>
      <c r="O601" s="13">
        <f>IFERROR(VLOOKUP(Tabela1[[#This Row],[Coluna2]],'Banco de dados ZDA'!A:J,10,0),0)</f>
        <v>0</v>
      </c>
      <c r="P601" s="13">
        <v>0</v>
      </c>
      <c r="Q601" s="13">
        <v>150</v>
      </c>
      <c r="R601" s="13">
        <f>AVERAGE(Tabela1[[#This Row],[NOVEMBRO TOTAL]],Tabela1[[#This Row],[DEZEMBRO TOTAL]],Tabela1[[#This Row],[JANEIRO TOTAL]])</f>
        <v>150</v>
      </c>
      <c r="S601" s="20">
        <f>IFERROR(Tabela1[[#This Row],[MÉDIA]]/Tabela1[[#This Row],[META MARÇO FINAL]],"-")</f>
        <v>0.90909090909090906</v>
      </c>
      <c r="T601" s="15">
        <f>Tabela1[[#This Row],[MÉDIA]]+Tabela1[[#This Row],[MÉDIA]]*10%</f>
        <v>165</v>
      </c>
      <c r="U601" s="16">
        <f>VLOOKUP(Tabela1[[#This Row],[CD_ITEM]],'BD PESO UNITÁRIO'!A:F,6,0)</f>
        <v>10.680999999999999</v>
      </c>
      <c r="V601" s="15">
        <f>Tabela1[[#This Row],[META MARÇO FINAL]]*Tabela1[[#This Row],[PESO UNITÁRIO]]</f>
        <v>1762.3649999999998</v>
      </c>
    </row>
    <row r="602" spans="1:22" x14ac:dyDescent="0.3">
      <c r="A602" s="7" t="s">
        <v>38</v>
      </c>
      <c r="B602" s="8" t="s">
        <v>21</v>
      </c>
      <c r="C602" s="8" t="s">
        <v>167</v>
      </c>
      <c r="D602" s="9" t="s">
        <v>214</v>
      </c>
      <c r="E602" s="10" t="s">
        <v>215</v>
      </c>
      <c r="F602" s="11"/>
      <c r="G602" s="12" t="s">
        <v>223</v>
      </c>
      <c r="H602" s="12" t="str">
        <f>CONCATENATE(Tabela1[[#This Row],[ZONA]],Tabela1[[#This Row],[CD_ITEM]])</f>
        <v>GS0001021694</v>
      </c>
      <c r="I602" s="13">
        <v>100</v>
      </c>
      <c r="J602" s="13">
        <v>0</v>
      </c>
      <c r="K602" s="13">
        <f>Tabela1[[#This Row],[Nov]]+Tabela1[[#This Row],[Nov Corte]]</f>
        <v>100</v>
      </c>
      <c r="L602" s="13">
        <f>IFERROR(VLOOKUP(H602,'Banco de dados ZDA'!A:I,9,0),0)</f>
        <v>0</v>
      </c>
      <c r="M602" s="13">
        <v>0</v>
      </c>
      <c r="N602" s="13">
        <v>200</v>
      </c>
      <c r="O602" s="13">
        <f>IFERROR(VLOOKUP(Tabela1[[#This Row],[Coluna2]],'Banco de dados ZDA'!A:J,10,0),0)</f>
        <v>0</v>
      </c>
      <c r="P602" s="13">
        <v>0</v>
      </c>
      <c r="Q602" s="13">
        <v>150</v>
      </c>
      <c r="R602" s="13">
        <f>AVERAGE(Tabela1[[#This Row],[NOVEMBRO TOTAL]],Tabela1[[#This Row],[DEZEMBRO TOTAL]],Tabela1[[#This Row],[JANEIRO TOTAL]])</f>
        <v>150</v>
      </c>
      <c r="S602" s="20">
        <f>IFERROR(Tabela1[[#This Row],[MÉDIA]]/Tabela1[[#This Row],[META MARÇO FINAL]],"-")</f>
        <v>0.90909090909090906</v>
      </c>
      <c r="T602" s="15">
        <f>Tabela1[[#This Row],[MÉDIA]]+Tabela1[[#This Row],[MÉDIA]]*10%</f>
        <v>165</v>
      </c>
      <c r="U602" s="16">
        <f>VLOOKUP(Tabela1[[#This Row],[CD_ITEM]],'BD PESO UNITÁRIO'!A:F,6,0)</f>
        <v>4.5570000000000004</v>
      </c>
      <c r="V602" s="15">
        <f>Tabela1[[#This Row],[META MARÇO FINAL]]*Tabela1[[#This Row],[PESO UNITÁRIO]]</f>
        <v>751.90500000000009</v>
      </c>
    </row>
    <row r="603" spans="1:22" x14ac:dyDescent="0.3">
      <c r="A603" s="7" t="s">
        <v>26</v>
      </c>
      <c r="B603" s="8" t="s">
        <v>21</v>
      </c>
      <c r="C603" s="8" t="s">
        <v>167</v>
      </c>
      <c r="D603" s="9" t="s">
        <v>216</v>
      </c>
      <c r="E603" s="10" t="s">
        <v>217</v>
      </c>
      <c r="F603" s="11"/>
      <c r="G603" s="12" t="s">
        <v>223</v>
      </c>
      <c r="H603" s="12" t="str">
        <f>CONCATENATE(Tabela1[[#This Row],[ZONA]],Tabela1[[#This Row],[CD_ITEM]])</f>
        <v>GS0001021681</v>
      </c>
      <c r="I603" s="13">
        <v>100</v>
      </c>
      <c r="J603" s="13">
        <v>0</v>
      </c>
      <c r="K603" s="13">
        <f>Tabela1[[#This Row],[Nov]]+Tabela1[[#This Row],[Nov Corte]]</f>
        <v>100</v>
      </c>
      <c r="L603" s="13">
        <f>IFERROR(VLOOKUP(H603,'Banco de dados ZDA'!A:I,9,0),0)</f>
        <v>0</v>
      </c>
      <c r="M603" s="13">
        <v>0</v>
      </c>
      <c r="N603" s="13">
        <v>200</v>
      </c>
      <c r="O603" s="13">
        <f>IFERROR(VLOOKUP(Tabela1[[#This Row],[Coluna2]],'Banco de dados ZDA'!A:J,10,0),0)</f>
        <v>0</v>
      </c>
      <c r="P603" s="13">
        <v>0</v>
      </c>
      <c r="Q603" s="13">
        <v>150</v>
      </c>
      <c r="R603" s="13">
        <f>AVERAGE(Tabela1[[#This Row],[NOVEMBRO TOTAL]],Tabela1[[#This Row],[DEZEMBRO TOTAL]],Tabela1[[#This Row],[JANEIRO TOTAL]])</f>
        <v>150</v>
      </c>
      <c r="S603" s="22">
        <f>IFERROR(Tabela1[[#This Row],[MÉDIA]]/Tabela1[[#This Row],[META MARÇO FINAL]],"-")</f>
        <v>0.90909090909090906</v>
      </c>
      <c r="T603" s="15">
        <f>Tabela1[[#This Row],[MÉDIA]]+Tabela1[[#This Row],[MÉDIA]]*10%</f>
        <v>165</v>
      </c>
      <c r="U603" s="16">
        <f>VLOOKUP(Tabela1[[#This Row],[CD_ITEM]],'BD PESO UNITÁRIO'!A:F,6,0)</f>
        <v>4.7789999999999999</v>
      </c>
      <c r="V603" s="15">
        <f>Tabela1[[#This Row],[META MARÇO FINAL]]*Tabela1[[#This Row],[PESO UNITÁRIO]]</f>
        <v>788.53499999999997</v>
      </c>
    </row>
    <row r="604" spans="1:22" x14ac:dyDescent="0.3">
      <c r="A604" s="32"/>
      <c r="B604" s="33"/>
      <c r="C604" s="33"/>
      <c r="D604" s="34"/>
      <c r="E604" s="35"/>
      <c r="F604" s="36"/>
      <c r="G604" s="37"/>
      <c r="H604" s="38"/>
      <c r="I604" s="39">
        <f>SUBTOTAL(109,Tabela1[Nov])</f>
        <v>77081.240000000005</v>
      </c>
      <c r="J604" s="39">
        <f>SUBTOTAL(109,Tabela1[Nov Corte])</f>
        <v>0</v>
      </c>
      <c r="K604" s="39">
        <f>SUBTOTAL(109,Tabela1[NOVEMBRO TOTAL])</f>
        <v>77081.240000000005</v>
      </c>
      <c r="L604" s="39">
        <f>SUBTOTAL(109,Tabela1[Dez])</f>
        <v>51405</v>
      </c>
      <c r="M604" s="39">
        <f>SUBTOTAL(109,Tabela1[Dez Corte])</f>
        <v>0</v>
      </c>
      <c r="N604" s="39">
        <f>SUBTOTAL(109,Tabela1[DEZEMBRO TOTAL])</f>
        <v>144558</v>
      </c>
      <c r="O604" s="39">
        <f>SUBTOTAL(109,Tabela1[Jan])</f>
        <v>67412</v>
      </c>
      <c r="P604" s="39">
        <f>SUBTOTAL(109,Tabela1[Jan Corte])</f>
        <v>0</v>
      </c>
      <c r="Q604" s="39">
        <f>SUBTOTAL(109,Tabela1[JANEIRO TOTAL])</f>
        <v>135780</v>
      </c>
      <c r="R604" s="39">
        <f>SUBTOTAL(109,Tabela1[MÉDIA])</f>
        <v>119139.74666666669</v>
      </c>
      <c r="S604" s="39"/>
      <c r="T604" s="39">
        <f>SUBTOTAL(109,Tabela1[META MARÇO FINAL])</f>
        <v>131053.72133333331</v>
      </c>
      <c r="U604" s="39"/>
      <c r="V604" s="39">
        <f>SUBTOTAL(109,Tabela1[META MARÇO PESOL])</f>
        <v>786820.23384799901</v>
      </c>
    </row>
  </sheetData>
  <conditionalFormatting sqref="G2:H603">
    <cfRule type="cellIs" dxfId="36" priority="1" operator="equal">
      <formula>"GS0002"</formula>
    </cfRule>
    <cfRule type="cellIs" dxfId="35" priority="2" operator="equal">
      <formula>"GS0001"</formula>
    </cfRule>
    <cfRule type="cellIs" dxfId="34" priority="3" operator="equal">
      <formula>"G00046"</formula>
    </cfRule>
    <cfRule type="cellIs" dxfId="33" priority="4" operator="equal">
      <formula>"G00037"</formula>
    </cfRule>
    <cfRule type="cellIs" dxfId="32" priority="5" operator="equal">
      <formula>"G00035"</formula>
    </cfRule>
    <cfRule type="cellIs" dxfId="31" priority="6" operator="equal">
      <formula>"G00034"</formula>
    </cfRule>
    <cfRule type="cellIs" dxfId="30" priority="7" operator="equal">
      <formula>"G00032"</formula>
    </cfRule>
    <cfRule type="cellIs" dxfId="29" priority="8" operator="equal">
      <formula>"G00031"</formula>
    </cfRule>
    <cfRule type="cellIs" dxfId="28" priority="9" operator="equal">
      <formula>"G00007"</formula>
    </cfRule>
  </conditionalFormatting>
  <conditionalFormatting sqref="S2:S603">
    <cfRule type="cellIs" dxfId="27" priority="10" operator="greaterThanOrEqual">
      <formula>1.1</formula>
    </cfRule>
    <cfRule type="cellIs" dxfId="26" priority="11" operator="between">
      <formula>0.84555555555555</formula>
      <formula>1.09999999999999</formula>
    </cfRule>
    <cfRule type="cellIs" dxfId="25" priority="12" operator="lessThanOrEqual">
      <formula>0.844444444444444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workbookViewId="0">
      <selection activeCell="J20" sqref="J20"/>
    </sheetView>
  </sheetViews>
  <sheetFormatPr defaultRowHeight="14.4" x14ac:dyDescent="0.3"/>
  <cols>
    <col min="1" max="1" width="7.21875" bestFit="1" customWidth="1"/>
    <col min="2" max="2" width="35.21875" bestFit="1" customWidth="1"/>
    <col min="3" max="3" width="10.88671875" bestFit="1" customWidth="1"/>
    <col min="4" max="4" width="7.77734375" bestFit="1" customWidth="1"/>
    <col min="5" max="6" width="8.77734375" bestFit="1" customWidth="1"/>
  </cols>
  <sheetData>
    <row r="1" spans="1:6" x14ac:dyDescent="0.3">
      <c r="A1" s="25" t="s">
        <v>398</v>
      </c>
      <c r="B1" s="25" t="s">
        <v>399</v>
      </c>
      <c r="C1" s="25" t="s">
        <v>419</v>
      </c>
      <c r="D1" s="25" t="s">
        <v>420</v>
      </c>
      <c r="E1" s="25" t="s">
        <v>421</v>
      </c>
      <c r="F1" s="25" t="s">
        <v>422</v>
      </c>
    </row>
    <row r="2" spans="1:6" x14ac:dyDescent="0.3">
      <c r="A2" s="26" t="s">
        <v>23</v>
      </c>
      <c r="B2" s="26" t="s">
        <v>277</v>
      </c>
      <c r="C2" s="26" t="s">
        <v>423</v>
      </c>
      <c r="D2" s="27">
        <v>120</v>
      </c>
      <c r="E2" s="28">
        <v>0.7</v>
      </c>
      <c r="F2" s="28">
        <v>0.94599999999999995</v>
      </c>
    </row>
    <row r="3" spans="1:6" x14ac:dyDescent="0.3">
      <c r="A3" s="29" t="s">
        <v>27</v>
      </c>
      <c r="B3" s="29" t="s">
        <v>278</v>
      </c>
      <c r="C3" s="29" t="s">
        <v>423</v>
      </c>
      <c r="D3" s="30">
        <v>120</v>
      </c>
      <c r="E3" s="31">
        <v>0.9</v>
      </c>
      <c r="F3" s="31">
        <v>1.18</v>
      </c>
    </row>
    <row r="4" spans="1:6" x14ac:dyDescent="0.3">
      <c r="A4" s="26" t="s">
        <v>29</v>
      </c>
      <c r="B4" s="26" t="s">
        <v>279</v>
      </c>
      <c r="C4" s="26" t="s">
        <v>423</v>
      </c>
      <c r="D4" s="27">
        <v>120</v>
      </c>
      <c r="E4" s="28">
        <v>0.9</v>
      </c>
      <c r="F4" s="28">
        <v>1.18</v>
      </c>
    </row>
    <row r="5" spans="1:6" x14ac:dyDescent="0.3">
      <c r="A5" s="29" t="s">
        <v>34</v>
      </c>
      <c r="B5" s="29" t="s">
        <v>330</v>
      </c>
      <c r="C5" s="29" t="s">
        <v>425</v>
      </c>
      <c r="D5" s="30">
        <v>365</v>
      </c>
      <c r="E5" s="31">
        <v>25</v>
      </c>
      <c r="F5" s="31">
        <v>25.18</v>
      </c>
    </row>
    <row r="6" spans="1:6" x14ac:dyDescent="0.3">
      <c r="A6" s="26" t="s">
        <v>36</v>
      </c>
      <c r="B6" s="26" t="s">
        <v>331</v>
      </c>
      <c r="C6" s="26" t="s">
        <v>425</v>
      </c>
      <c r="D6" s="27">
        <v>365</v>
      </c>
      <c r="E6" s="28">
        <v>25</v>
      </c>
      <c r="F6" s="28">
        <v>25.18</v>
      </c>
    </row>
    <row r="7" spans="1:6" x14ac:dyDescent="0.3">
      <c r="A7" s="29" t="s">
        <v>39</v>
      </c>
      <c r="B7" s="29" t="s">
        <v>280</v>
      </c>
      <c r="C7" s="29" t="s">
        <v>426</v>
      </c>
      <c r="D7" s="30">
        <v>365</v>
      </c>
      <c r="E7" s="31">
        <v>2.08</v>
      </c>
      <c r="F7" s="31">
        <v>2.2050000000000001</v>
      </c>
    </row>
    <row r="8" spans="1:6" x14ac:dyDescent="0.3">
      <c r="A8" s="26" t="s">
        <v>41</v>
      </c>
      <c r="B8" s="26" t="s">
        <v>281</v>
      </c>
      <c r="C8" s="26" t="s">
        <v>427</v>
      </c>
      <c r="D8" s="27">
        <v>365</v>
      </c>
      <c r="E8" s="28">
        <v>1.8</v>
      </c>
      <c r="F8" s="28">
        <v>2.0310000000000001</v>
      </c>
    </row>
    <row r="9" spans="1:6" x14ac:dyDescent="0.3">
      <c r="A9" s="29" t="s">
        <v>428</v>
      </c>
      <c r="B9" s="29" t="s">
        <v>429</v>
      </c>
      <c r="C9" s="29" t="s">
        <v>430</v>
      </c>
      <c r="D9" s="30">
        <v>365</v>
      </c>
      <c r="E9" s="31">
        <v>5.4</v>
      </c>
      <c r="F9" s="31">
        <v>6.798</v>
      </c>
    </row>
    <row r="10" spans="1:6" x14ac:dyDescent="0.3">
      <c r="A10" s="26" t="s">
        <v>43</v>
      </c>
      <c r="B10" s="26" t="s">
        <v>282</v>
      </c>
      <c r="C10" s="26" t="s">
        <v>430</v>
      </c>
      <c r="D10" s="27">
        <v>365</v>
      </c>
      <c r="E10" s="28">
        <v>5.4</v>
      </c>
      <c r="F10" s="28">
        <v>6.798</v>
      </c>
    </row>
    <row r="11" spans="1:6" x14ac:dyDescent="0.3">
      <c r="A11" s="29" t="s">
        <v>45</v>
      </c>
      <c r="B11" s="29" t="s">
        <v>332</v>
      </c>
      <c r="C11" s="29" t="s">
        <v>425</v>
      </c>
      <c r="D11" s="30">
        <v>300</v>
      </c>
      <c r="E11" s="31">
        <v>25</v>
      </c>
      <c r="F11" s="31">
        <v>25.18</v>
      </c>
    </row>
    <row r="12" spans="1:6" x14ac:dyDescent="0.3">
      <c r="A12" s="26" t="s">
        <v>47</v>
      </c>
      <c r="B12" s="26" t="s">
        <v>283</v>
      </c>
      <c r="C12" s="26" t="s">
        <v>431</v>
      </c>
      <c r="D12" s="27">
        <v>365</v>
      </c>
      <c r="E12" s="28">
        <v>5.6159999999999997</v>
      </c>
      <c r="F12" s="28">
        <v>6.6059999999999999</v>
      </c>
    </row>
    <row r="13" spans="1:6" x14ac:dyDescent="0.3">
      <c r="A13" s="29" t="s">
        <v>273</v>
      </c>
      <c r="B13" s="29" t="s">
        <v>386</v>
      </c>
      <c r="C13" s="29" t="s">
        <v>423</v>
      </c>
      <c r="D13" s="30">
        <v>120</v>
      </c>
      <c r="E13" s="31">
        <v>0.9</v>
      </c>
      <c r="F13" s="31">
        <v>1.18</v>
      </c>
    </row>
    <row r="14" spans="1:6" x14ac:dyDescent="0.3">
      <c r="A14" s="26" t="s">
        <v>49</v>
      </c>
      <c r="B14" s="26" t="s">
        <v>284</v>
      </c>
      <c r="C14" s="26" t="s">
        <v>432</v>
      </c>
      <c r="D14" s="27">
        <v>365</v>
      </c>
      <c r="E14" s="28">
        <v>7.2</v>
      </c>
      <c r="F14" s="28">
        <v>8.1820000000000004</v>
      </c>
    </row>
    <row r="15" spans="1:6" x14ac:dyDescent="0.3">
      <c r="A15" s="29" t="s">
        <v>51</v>
      </c>
      <c r="B15" s="29" t="s">
        <v>285</v>
      </c>
      <c r="C15" s="29" t="s">
        <v>423</v>
      </c>
      <c r="D15" s="30">
        <v>120</v>
      </c>
      <c r="E15" s="31">
        <v>0.9</v>
      </c>
      <c r="F15" s="31">
        <v>1.18</v>
      </c>
    </row>
    <row r="16" spans="1:6" x14ac:dyDescent="0.3">
      <c r="A16" s="26" t="s">
        <v>226</v>
      </c>
      <c r="B16" s="26" t="s">
        <v>286</v>
      </c>
      <c r="C16" s="26" t="s">
        <v>433</v>
      </c>
      <c r="D16" s="27">
        <v>365</v>
      </c>
      <c r="E16" s="28">
        <v>5.4</v>
      </c>
      <c r="F16" s="28">
        <v>6.1459999999999999</v>
      </c>
    </row>
    <row r="17" spans="1:6" x14ac:dyDescent="0.3">
      <c r="A17" s="29" t="s">
        <v>54</v>
      </c>
      <c r="B17" s="29" t="s">
        <v>287</v>
      </c>
      <c r="C17" s="29" t="s">
        <v>434</v>
      </c>
      <c r="D17" s="30">
        <v>365</v>
      </c>
      <c r="E17" s="31">
        <v>2.5</v>
      </c>
      <c r="F17" s="31">
        <v>2.855</v>
      </c>
    </row>
    <row r="18" spans="1:6" x14ac:dyDescent="0.3">
      <c r="A18" s="26" t="s">
        <v>227</v>
      </c>
      <c r="B18" s="26" t="s">
        <v>288</v>
      </c>
      <c r="C18" s="26" t="s">
        <v>435</v>
      </c>
      <c r="D18" s="27">
        <v>365</v>
      </c>
      <c r="E18" s="28">
        <v>15.15</v>
      </c>
      <c r="F18" s="28">
        <v>15.584</v>
      </c>
    </row>
    <row r="19" spans="1:6" x14ac:dyDescent="0.3">
      <c r="A19" s="29" t="s">
        <v>228</v>
      </c>
      <c r="B19" s="29" t="s">
        <v>289</v>
      </c>
      <c r="C19" s="29" t="s">
        <v>435</v>
      </c>
      <c r="D19" s="30">
        <v>300</v>
      </c>
      <c r="E19" s="31">
        <v>15.15</v>
      </c>
      <c r="F19" s="31">
        <v>15.584</v>
      </c>
    </row>
    <row r="20" spans="1:6" x14ac:dyDescent="0.3">
      <c r="A20" s="26" t="s">
        <v>229</v>
      </c>
      <c r="B20" s="26" t="s">
        <v>290</v>
      </c>
      <c r="C20" s="26" t="s">
        <v>435</v>
      </c>
      <c r="D20" s="27">
        <v>365</v>
      </c>
      <c r="E20" s="28">
        <v>15.15</v>
      </c>
      <c r="F20" s="28">
        <v>15.584</v>
      </c>
    </row>
    <row r="21" spans="1:6" x14ac:dyDescent="0.3">
      <c r="A21" s="29" t="s">
        <v>230</v>
      </c>
      <c r="B21" s="29" t="s">
        <v>291</v>
      </c>
      <c r="C21" s="29" t="s">
        <v>435</v>
      </c>
      <c r="D21" s="30">
        <v>365</v>
      </c>
      <c r="E21" s="31">
        <v>15.15</v>
      </c>
      <c r="F21" s="31">
        <v>15.941000000000001</v>
      </c>
    </row>
    <row r="22" spans="1:6" x14ac:dyDescent="0.3">
      <c r="A22" s="26" t="s">
        <v>231</v>
      </c>
      <c r="B22" s="26" t="s">
        <v>292</v>
      </c>
      <c r="C22" s="26" t="s">
        <v>435</v>
      </c>
      <c r="D22" s="27">
        <v>300</v>
      </c>
      <c r="E22" s="28">
        <v>15.15</v>
      </c>
      <c r="F22" s="28">
        <v>15.941000000000001</v>
      </c>
    </row>
    <row r="23" spans="1:6" x14ac:dyDescent="0.3">
      <c r="A23" s="29" t="s">
        <v>58</v>
      </c>
      <c r="B23" s="29" t="s">
        <v>329</v>
      </c>
      <c r="C23" s="29" t="s">
        <v>436</v>
      </c>
      <c r="D23" s="30">
        <v>365</v>
      </c>
      <c r="E23" s="31">
        <v>4.1399999999999997</v>
      </c>
      <c r="F23" s="31">
        <v>4.8540000000000001</v>
      </c>
    </row>
    <row r="24" spans="1:6" x14ac:dyDescent="0.3">
      <c r="A24" s="26" t="s">
        <v>60</v>
      </c>
      <c r="B24" s="26" t="s">
        <v>293</v>
      </c>
      <c r="C24" s="26" t="s">
        <v>436</v>
      </c>
      <c r="D24" s="27">
        <v>300</v>
      </c>
      <c r="E24" s="28">
        <v>4.1399999999999997</v>
      </c>
      <c r="F24" s="28">
        <v>4.8540000000000001</v>
      </c>
    </row>
    <row r="25" spans="1:6" x14ac:dyDescent="0.3">
      <c r="A25" s="29" t="s">
        <v>62</v>
      </c>
      <c r="B25" s="29" t="s">
        <v>333</v>
      </c>
      <c r="C25" s="29" t="s">
        <v>427</v>
      </c>
      <c r="D25" s="30">
        <v>365</v>
      </c>
      <c r="E25" s="31">
        <v>1.8</v>
      </c>
      <c r="F25" s="31">
        <v>2.0310000000000001</v>
      </c>
    </row>
    <row r="26" spans="1:6" x14ac:dyDescent="0.3">
      <c r="A26" s="26" t="s">
        <v>64</v>
      </c>
      <c r="B26" s="26" t="s">
        <v>294</v>
      </c>
      <c r="C26" s="26" t="s">
        <v>430</v>
      </c>
      <c r="D26" s="27">
        <v>365</v>
      </c>
      <c r="E26" s="28">
        <v>5.4</v>
      </c>
      <c r="F26" s="28">
        <v>6.798</v>
      </c>
    </row>
    <row r="27" spans="1:6" x14ac:dyDescent="0.3">
      <c r="A27" s="29" t="s">
        <v>232</v>
      </c>
      <c r="B27" s="29" t="s">
        <v>295</v>
      </c>
      <c r="C27" s="29" t="s">
        <v>435</v>
      </c>
      <c r="D27" s="30">
        <v>365</v>
      </c>
      <c r="E27" s="31">
        <v>15.15</v>
      </c>
      <c r="F27" s="31">
        <v>15.584</v>
      </c>
    </row>
    <row r="28" spans="1:6" x14ac:dyDescent="0.3">
      <c r="A28" s="26" t="s">
        <v>233</v>
      </c>
      <c r="B28" s="26" t="s">
        <v>296</v>
      </c>
      <c r="C28" s="26" t="s">
        <v>435</v>
      </c>
      <c r="D28" s="27">
        <v>365</v>
      </c>
      <c r="E28" s="28">
        <v>15.15</v>
      </c>
      <c r="F28" s="28">
        <v>15.941000000000001</v>
      </c>
    </row>
    <row r="29" spans="1:6" x14ac:dyDescent="0.3">
      <c r="A29" s="29" t="s">
        <v>67</v>
      </c>
      <c r="B29" s="29" t="s">
        <v>297</v>
      </c>
      <c r="C29" s="29" t="s">
        <v>437</v>
      </c>
      <c r="D29" s="30">
        <v>365</v>
      </c>
      <c r="E29" s="31">
        <v>1</v>
      </c>
      <c r="F29" s="31">
        <v>1.3420000000000001</v>
      </c>
    </row>
    <row r="30" spans="1:6" x14ac:dyDescent="0.3">
      <c r="A30" s="26" t="s">
        <v>69</v>
      </c>
      <c r="B30" s="26" t="s">
        <v>298</v>
      </c>
      <c r="C30" s="26" t="s">
        <v>438</v>
      </c>
      <c r="D30" s="27">
        <v>365</v>
      </c>
      <c r="E30" s="28">
        <v>8</v>
      </c>
      <c r="F30" s="28">
        <v>8.8480000000000008</v>
      </c>
    </row>
    <row r="31" spans="1:6" x14ac:dyDescent="0.3">
      <c r="A31" s="29" t="s">
        <v>234</v>
      </c>
      <c r="B31" s="29" t="s">
        <v>299</v>
      </c>
      <c r="C31" s="29" t="s">
        <v>435</v>
      </c>
      <c r="D31" s="30">
        <v>365</v>
      </c>
      <c r="E31" s="31">
        <v>15.15</v>
      </c>
      <c r="F31" s="31">
        <v>15.584</v>
      </c>
    </row>
    <row r="32" spans="1:6" x14ac:dyDescent="0.3">
      <c r="A32" s="26" t="s">
        <v>235</v>
      </c>
      <c r="B32" s="26" t="s">
        <v>300</v>
      </c>
      <c r="C32" s="26" t="s">
        <v>435</v>
      </c>
      <c r="D32" s="27">
        <v>365</v>
      </c>
      <c r="E32" s="28">
        <v>15.15</v>
      </c>
      <c r="F32" s="28">
        <v>15.584</v>
      </c>
    </row>
    <row r="33" spans="1:6" x14ac:dyDescent="0.3">
      <c r="A33" s="29" t="s">
        <v>236</v>
      </c>
      <c r="B33" s="29" t="s">
        <v>301</v>
      </c>
      <c r="C33" s="29" t="s">
        <v>435</v>
      </c>
      <c r="D33" s="30">
        <v>300</v>
      </c>
      <c r="E33" s="31">
        <v>15.15</v>
      </c>
      <c r="F33" s="31">
        <v>15.584</v>
      </c>
    </row>
    <row r="34" spans="1:6" x14ac:dyDescent="0.3">
      <c r="A34" s="26" t="s">
        <v>71</v>
      </c>
      <c r="B34" s="26" t="s">
        <v>392</v>
      </c>
      <c r="C34" s="26" t="s">
        <v>425</v>
      </c>
      <c r="D34" s="27">
        <v>365</v>
      </c>
      <c r="E34" s="28">
        <v>25</v>
      </c>
      <c r="F34" s="28">
        <v>25.18</v>
      </c>
    </row>
    <row r="35" spans="1:6" x14ac:dyDescent="0.3">
      <c r="A35" s="29" t="s">
        <v>73</v>
      </c>
      <c r="B35" s="29" t="s">
        <v>334</v>
      </c>
      <c r="C35" s="29" t="s">
        <v>425</v>
      </c>
      <c r="D35" s="30">
        <v>365</v>
      </c>
      <c r="E35" s="31">
        <v>25</v>
      </c>
      <c r="F35" s="31">
        <v>25.18</v>
      </c>
    </row>
    <row r="36" spans="1:6" x14ac:dyDescent="0.3">
      <c r="A36" s="26" t="s">
        <v>75</v>
      </c>
      <c r="B36" s="26" t="s">
        <v>439</v>
      </c>
      <c r="C36" s="26" t="s">
        <v>425</v>
      </c>
      <c r="D36" s="27">
        <v>300</v>
      </c>
      <c r="E36" s="28">
        <v>25</v>
      </c>
      <c r="F36" s="28">
        <v>25.18</v>
      </c>
    </row>
    <row r="37" spans="1:6" x14ac:dyDescent="0.3">
      <c r="A37" s="29" t="s">
        <v>77</v>
      </c>
      <c r="B37" s="29" t="s">
        <v>302</v>
      </c>
      <c r="C37" s="29" t="s">
        <v>440</v>
      </c>
      <c r="D37" s="30">
        <v>365</v>
      </c>
      <c r="E37" s="31">
        <v>5.4</v>
      </c>
      <c r="F37" s="31">
        <v>6.7859999999999996</v>
      </c>
    </row>
    <row r="38" spans="1:6" x14ac:dyDescent="0.3">
      <c r="A38" s="26" t="s">
        <v>79</v>
      </c>
      <c r="B38" s="26" t="s">
        <v>303</v>
      </c>
      <c r="C38" s="26" t="s">
        <v>441</v>
      </c>
      <c r="D38" s="27">
        <v>120</v>
      </c>
      <c r="E38" s="28">
        <v>3.456</v>
      </c>
      <c r="F38" s="28">
        <v>4.734</v>
      </c>
    </row>
    <row r="39" spans="1:6" x14ac:dyDescent="0.3">
      <c r="A39" s="29" t="s">
        <v>81</v>
      </c>
      <c r="B39" s="29" t="s">
        <v>304</v>
      </c>
      <c r="C39" s="29" t="s">
        <v>441</v>
      </c>
      <c r="D39" s="30">
        <v>120</v>
      </c>
      <c r="E39" s="31">
        <v>2.6880000000000002</v>
      </c>
      <c r="F39" s="31">
        <v>3.694</v>
      </c>
    </row>
    <row r="40" spans="1:6" x14ac:dyDescent="0.3">
      <c r="A40" s="26" t="s">
        <v>442</v>
      </c>
      <c r="B40" s="26" t="s">
        <v>443</v>
      </c>
      <c r="C40" s="26" t="s">
        <v>425</v>
      </c>
      <c r="D40" s="27">
        <v>365</v>
      </c>
      <c r="E40" s="28">
        <v>25</v>
      </c>
      <c r="F40" s="28">
        <v>27.0855</v>
      </c>
    </row>
    <row r="41" spans="1:6" x14ac:dyDescent="0.3">
      <c r="A41" s="29" t="s">
        <v>83</v>
      </c>
      <c r="B41" s="29" t="s">
        <v>335</v>
      </c>
      <c r="C41" s="29" t="s">
        <v>441</v>
      </c>
      <c r="D41" s="30">
        <v>120</v>
      </c>
      <c r="E41" s="31">
        <v>3.456</v>
      </c>
      <c r="F41" s="31">
        <v>4.734</v>
      </c>
    </row>
    <row r="42" spans="1:6" x14ac:dyDescent="0.3">
      <c r="A42" s="26" t="s">
        <v>237</v>
      </c>
      <c r="B42" s="26" t="s">
        <v>305</v>
      </c>
      <c r="C42" s="26" t="s">
        <v>444</v>
      </c>
      <c r="D42" s="27">
        <v>365</v>
      </c>
      <c r="E42" s="28">
        <v>4.4400000000000004</v>
      </c>
      <c r="F42" s="28">
        <v>5.2332000000000001</v>
      </c>
    </row>
    <row r="43" spans="1:6" x14ac:dyDescent="0.3">
      <c r="A43" s="29" t="s">
        <v>238</v>
      </c>
      <c r="B43" s="29" t="s">
        <v>306</v>
      </c>
      <c r="C43" s="29" t="s">
        <v>445</v>
      </c>
      <c r="D43" s="30">
        <v>365</v>
      </c>
      <c r="E43" s="31">
        <v>4</v>
      </c>
      <c r="F43" s="31">
        <v>4.4240000000000004</v>
      </c>
    </row>
    <row r="44" spans="1:6" x14ac:dyDescent="0.3">
      <c r="A44" s="26" t="s">
        <v>240</v>
      </c>
      <c r="B44" s="26" t="s">
        <v>308</v>
      </c>
      <c r="C44" s="26" t="s">
        <v>444</v>
      </c>
      <c r="D44" s="27">
        <v>365</v>
      </c>
      <c r="E44" s="28">
        <v>4.4400000000000004</v>
      </c>
      <c r="F44" s="28">
        <v>5.2332000000000001</v>
      </c>
    </row>
    <row r="45" spans="1:6" x14ac:dyDescent="0.3">
      <c r="A45" s="29" t="s">
        <v>241</v>
      </c>
      <c r="B45" s="29" t="s">
        <v>309</v>
      </c>
      <c r="C45" s="29" t="s">
        <v>435</v>
      </c>
      <c r="D45" s="30">
        <v>365</v>
      </c>
      <c r="E45" s="31">
        <v>15.15</v>
      </c>
      <c r="F45" s="31">
        <v>15.941000000000001</v>
      </c>
    </row>
    <row r="46" spans="1:6" x14ac:dyDescent="0.3">
      <c r="A46" s="26" t="s">
        <v>242</v>
      </c>
      <c r="B46" s="26" t="s">
        <v>310</v>
      </c>
      <c r="C46" s="26" t="s">
        <v>446</v>
      </c>
      <c r="D46" s="27">
        <v>270</v>
      </c>
      <c r="E46" s="28">
        <v>4.32</v>
      </c>
      <c r="F46" s="28">
        <v>4.806</v>
      </c>
    </row>
    <row r="47" spans="1:6" x14ac:dyDescent="0.3">
      <c r="A47" s="29" t="s">
        <v>248</v>
      </c>
      <c r="B47" s="29" t="s">
        <v>336</v>
      </c>
      <c r="C47" s="29" t="s">
        <v>446</v>
      </c>
      <c r="D47" s="30">
        <v>270</v>
      </c>
      <c r="E47" s="31">
        <v>4.32</v>
      </c>
      <c r="F47" s="31">
        <v>4.806</v>
      </c>
    </row>
    <row r="48" spans="1:6" x14ac:dyDescent="0.3">
      <c r="A48" s="26" t="s">
        <v>249</v>
      </c>
      <c r="B48" s="26" t="s">
        <v>337</v>
      </c>
      <c r="C48" s="26" t="s">
        <v>447</v>
      </c>
      <c r="D48" s="27">
        <v>270</v>
      </c>
      <c r="E48" s="28">
        <v>3.6</v>
      </c>
      <c r="F48" s="28">
        <v>4.0860000000000003</v>
      </c>
    </row>
    <row r="49" spans="1:6" x14ac:dyDescent="0.3">
      <c r="A49" s="29" t="s">
        <v>250</v>
      </c>
      <c r="B49" s="29" t="s">
        <v>338</v>
      </c>
      <c r="C49" s="29" t="s">
        <v>448</v>
      </c>
      <c r="D49" s="30">
        <v>270</v>
      </c>
      <c r="E49" s="31">
        <v>3.8879999999999999</v>
      </c>
      <c r="F49" s="31">
        <v>4.3739999999999997</v>
      </c>
    </row>
    <row r="50" spans="1:6" x14ac:dyDescent="0.3">
      <c r="A50" s="26" t="s">
        <v>251</v>
      </c>
      <c r="B50" s="26" t="s">
        <v>339</v>
      </c>
      <c r="C50" s="26" t="s">
        <v>449</v>
      </c>
      <c r="D50" s="27">
        <v>270</v>
      </c>
      <c r="E50" s="28">
        <v>5.04</v>
      </c>
      <c r="F50" s="28">
        <v>5.49</v>
      </c>
    </row>
    <row r="51" spans="1:6" x14ac:dyDescent="0.3">
      <c r="A51" s="29" t="s">
        <v>252</v>
      </c>
      <c r="B51" s="29" t="s">
        <v>340</v>
      </c>
      <c r="C51" s="29" t="s">
        <v>450</v>
      </c>
      <c r="D51" s="30">
        <v>270</v>
      </c>
      <c r="E51" s="31">
        <v>5.94</v>
      </c>
      <c r="F51" s="31">
        <v>7.7422000000000004</v>
      </c>
    </row>
    <row r="52" spans="1:6" x14ac:dyDescent="0.3">
      <c r="A52" s="26" t="s">
        <v>85</v>
      </c>
      <c r="B52" s="26" t="s">
        <v>311</v>
      </c>
      <c r="C52" s="26" t="s">
        <v>451</v>
      </c>
      <c r="D52" s="27">
        <v>365</v>
      </c>
      <c r="E52" s="28">
        <v>5.4</v>
      </c>
      <c r="F52" s="28">
        <v>6</v>
      </c>
    </row>
    <row r="53" spans="1:6" x14ac:dyDescent="0.3">
      <c r="A53" s="29" t="s">
        <v>87</v>
      </c>
      <c r="B53" s="29" t="s">
        <v>312</v>
      </c>
      <c r="C53" s="29" t="s">
        <v>451</v>
      </c>
      <c r="D53" s="30">
        <v>300</v>
      </c>
      <c r="E53" s="31">
        <v>5.4</v>
      </c>
      <c r="F53" s="31">
        <v>6</v>
      </c>
    </row>
    <row r="54" spans="1:6" x14ac:dyDescent="0.3">
      <c r="A54" s="26" t="s">
        <v>89</v>
      </c>
      <c r="B54" s="26" t="s">
        <v>313</v>
      </c>
      <c r="C54" s="26" t="s">
        <v>451</v>
      </c>
      <c r="D54" s="27">
        <v>300</v>
      </c>
      <c r="E54" s="28">
        <v>5.4</v>
      </c>
      <c r="F54" s="28">
        <v>6</v>
      </c>
    </row>
    <row r="55" spans="1:6" x14ac:dyDescent="0.3">
      <c r="A55" s="29" t="s">
        <v>91</v>
      </c>
      <c r="B55" s="29" t="s">
        <v>341</v>
      </c>
      <c r="C55" s="29" t="s">
        <v>434</v>
      </c>
      <c r="D55" s="30">
        <v>365</v>
      </c>
      <c r="E55" s="31">
        <v>0.9</v>
      </c>
      <c r="F55" s="31">
        <v>1.105</v>
      </c>
    </row>
    <row r="56" spans="1:6" x14ac:dyDescent="0.3">
      <c r="A56" s="26" t="s">
        <v>243</v>
      </c>
      <c r="B56" s="26" t="s">
        <v>314</v>
      </c>
      <c r="C56" s="26" t="s">
        <v>452</v>
      </c>
      <c r="D56" s="27">
        <v>270</v>
      </c>
      <c r="E56" s="28">
        <v>1.8</v>
      </c>
      <c r="F56" s="28">
        <v>2.2949999999999999</v>
      </c>
    </row>
    <row r="57" spans="1:6" x14ac:dyDescent="0.3">
      <c r="A57" s="29" t="s">
        <v>244</v>
      </c>
      <c r="B57" s="29" t="s">
        <v>315</v>
      </c>
      <c r="C57" s="29" t="s">
        <v>452</v>
      </c>
      <c r="D57" s="30">
        <v>270</v>
      </c>
      <c r="E57" s="31">
        <v>1.8</v>
      </c>
      <c r="F57" s="31">
        <v>2.2949999999999999</v>
      </c>
    </row>
    <row r="58" spans="1:6" x14ac:dyDescent="0.3">
      <c r="A58" s="26" t="s">
        <v>93</v>
      </c>
      <c r="B58" s="26" t="s">
        <v>342</v>
      </c>
      <c r="C58" s="26" t="s">
        <v>452</v>
      </c>
      <c r="D58" s="27">
        <v>270</v>
      </c>
      <c r="E58" s="28">
        <v>1.8</v>
      </c>
      <c r="F58" s="28">
        <v>2.2949999999999999</v>
      </c>
    </row>
    <row r="59" spans="1:6" x14ac:dyDescent="0.3">
      <c r="A59" s="29" t="s">
        <v>253</v>
      </c>
      <c r="B59" s="29" t="s">
        <v>343</v>
      </c>
      <c r="C59" s="29" t="s">
        <v>432</v>
      </c>
      <c r="D59" s="30">
        <v>0</v>
      </c>
      <c r="E59" s="31">
        <v>7.2</v>
      </c>
      <c r="F59" s="31">
        <v>8.1820000000000004</v>
      </c>
    </row>
    <row r="60" spans="1:6" x14ac:dyDescent="0.3">
      <c r="A60" s="26" t="s">
        <v>453</v>
      </c>
      <c r="B60" s="26" t="s">
        <v>454</v>
      </c>
      <c r="C60" s="26" t="s">
        <v>440</v>
      </c>
      <c r="D60" s="27">
        <v>0</v>
      </c>
      <c r="E60" s="28">
        <v>5.4</v>
      </c>
      <c r="F60" s="28">
        <v>6.7859999999999996</v>
      </c>
    </row>
    <row r="61" spans="1:6" x14ac:dyDescent="0.3">
      <c r="A61" s="29" t="s">
        <v>254</v>
      </c>
      <c r="B61" s="29" t="s">
        <v>344</v>
      </c>
      <c r="C61" s="29" t="s">
        <v>435</v>
      </c>
      <c r="D61" s="30">
        <v>365</v>
      </c>
      <c r="E61" s="31">
        <v>15.15</v>
      </c>
      <c r="F61" s="31">
        <v>15.584</v>
      </c>
    </row>
    <row r="62" spans="1:6" x14ac:dyDescent="0.3">
      <c r="A62" s="26" t="s">
        <v>255</v>
      </c>
      <c r="B62" s="26" t="s">
        <v>345</v>
      </c>
      <c r="C62" s="26" t="s">
        <v>455</v>
      </c>
      <c r="D62" s="27">
        <v>540</v>
      </c>
      <c r="E62" s="28">
        <v>10.050000000000001</v>
      </c>
      <c r="F62" s="28">
        <v>10.7</v>
      </c>
    </row>
    <row r="63" spans="1:6" x14ac:dyDescent="0.3">
      <c r="A63" s="29" t="s">
        <v>256</v>
      </c>
      <c r="B63" s="29" t="s">
        <v>346</v>
      </c>
      <c r="C63" s="29" t="s">
        <v>455</v>
      </c>
      <c r="D63" s="30">
        <v>540</v>
      </c>
      <c r="E63" s="31">
        <v>10.050000000000001</v>
      </c>
      <c r="F63" s="31">
        <v>10.7</v>
      </c>
    </row>
    <row r="64" spans="1:6" x14ac:dyDescent="0.3">
      <c r="A64" s="26" t="s">
        <v>257</v>
      </c>
      <c r="B64" s="26" t="s">
        <v>347</v>
      </c>
      <c r="C64" s="26" t="s">
        <v>456</v>
      </c>
      <c r="D64" s="27">
        <v>540</v>
      </c>
      <c r="E64" s="28">
        <v>6</v>
      </c>
      <c r="F64" s="28">
        <v>6.45</v>
      </c>
    </row>
    <row r="65" spans="1:6" x14ac:dyDescent="0.3">
      <c r="A65" s="29" t="s">
        <v>245</v>
      </c>
      <c r="B65" s="29" t="s">
        <v>316</v>
      </c>
      <c r="C65" s="29" t="s">
        <v>455</v>
      </c>
      <c r="D65" s="30">
        <v>365</v>
      </c>
      <c r="E65" s="31">
        <v>10.050000000000001</v>
      </c>
      <c r="F65" s="31">
        <v>10.7</v>
      </c>
    </row>
    <row r="66" spans="1:6" x14ac:dyDescent="0.3">
      <c r="A66" s="26" t="s">
        <v>258</v>
      </c>
      <c r="B66" s="26" t="s">
        <v>348</v>
      </c>
      <c r="C66" s="26" t="s">
        <v>455</v>
      </c>
      <c r="D66" s="27">
        <v>365</v>
      </c>
      <c r="E66" s="28">
        <v>10.050000000000001</v>
      </c>
      <c r="F66" s="28">
        <v>10.7</v>
      </c>
    </row>
    <row r="67" spans="1:6" x14ac:dyDescent="0.3">
      <c r="A67" s="29" t="s">
        <v>259</v>
      </c>
      <c r="B67" s="29" t="s">
        <v>349</v>
      </c>
      <c r="C67" s="29" t="s">
        <v>455</v>
      </c>
      <c r="D67" s="30">
        <v>365</v>
      </c>
      <c r="E67" s="31">
        <v>10.050000000000001</v>
      </c>
      <c r="F67" s="31">
        <v>10.7</v>
      </c>
    </row>
    <row r="68" spans="1:6" x14ac:dyDescent="0.3">
      <c r="A68" s="26" t="s">
        <v>260</v>
      </c>
      <c r="B68" s="26" t="s">
        <v>350</v>
      </c>
      <c r="C68" s="26" t="s">
        <v>457</v>
      </c>
      <c r="D68" s="27">
        <v>365</v>
      </c>
      <c r="E68" s="28">
        <v>4</v>
      </c>
      <c r="F68" s="28">
        <v>4.3559999999999999</v>
      </c>
    </row>
    <row r="69" spans="1:6" x14ac:dyDescent="0.3">
      <c r="A69" s="29" t="s">
        <v>458</v>
      </c>
      <c r="B69" s="29" t="s">
        <v>459</v>
      </c>
      <c r="C69" s="29" t="s">
        <v>460</v>
      </c>
      <c r="D69" s="30">
        <v>365</v>
      </c>
      <c r="E69" s="31">
        <v>15</v>
      </c>
      <c r="F69" s="31">
        <v>16.5</v>
      </c>
    </row>
    <row r="70" spans="1:6" x14ac:dyDescent="0.3">
      <c r="A70" s="26" t="s">
        <v>262</v>
      </c>
      <c r="B70" s="26" t="s">
        <v>352</v>
      </c>
      <c r="C70" s="26" t="s">
        <v>455</v>
      </c>
      <c r="D70" s="27">
        <v>365</v>
      </c>
      <c r="E70" s="28">
        <v>10.050000000000001</v>
      </c>
      <c r="F70" s="28">
        <v>10.65</v>
      </c>
    </row>
    <row r="71" spans="1:6" x14ac:dyDescent="0.3">
      <c r="A71" s="29" t="s">
        <v>263</v>
      </c>
      <c r="B71" s="29" t="s">
        <v>353</v>
      </c>
      <c r="C71" s="29" t="s">
        <v>455</v>
      </c>
      <c r="D71" s="30">
        <v>365</v>
      </c>
      <c r="E71" s="31">
        <v>10.050000000000001</v>
      </c>
      <c r="F71" s="31">
        <v>10.75</v>
      </c>
    </row>
    <row r="72" spans="1:6" x14ac:dyDescent="0.3">
      <c r="A72" s="26" t="s">
        <v>264</v>
      </c>
      <c r="B72" s="26" t="s">
        <v>354</v>
      </c>
      <c r="C72" s="26" t="s">
        <v>455</v>
      </c>
      <c r="D72" s="27">
        <v>365</v>
      </c>
      <c r="E72" s="28">
        <v>10.050000000000001</v>
      </c>
      <c r="F72" s="28">
        <v>10.65</v>
      </c>
    </row>
    <row r="73" spans="1:6" x14ac:dyDescent="0.3">
      <c r="A73" s="29" t="s">
        <v>246</v>
      </c>
      <c r="B73" s="29" t="s">
        <v>317</v>
      </c>
      <c r="C73" s="29" t="s">
        <v>455</v>
      </c>
      <c r="D73" s="30">
        <v>365</v>
      </c>
      <c r="E73" s="31">
        <v>10.050000000000001</v>
      </c>
      <c r="F73" s="31">
        <v>10.65</v>
      </c>
    </row>
    <row r="74" spans="1:6" x14ac:dyDescent="0.3">
      <c r="A74" s="26" t="s">
        <v>265</v>
      </c>
      <c r="B74" s="26" t="s">
        <v>355</v>
      </c>
      <c r="C74" s="26" t="s">
        <v>455</v>
      </c>
      <c r="D74" s="27">
        <v>365</v>
      </c>
      <c r="E74" s="28">
        <v>10.050000000000001</v>
      </c>
      <c r="F74" s="28">
        <v>10.65</v>
      </c>
    </row>
    <row r="75" spans="1:6" x14ac:dyDescent="0.3">
      <c r="A75" s="29" t="s">
        <v>266</v>
      </c>
      <c r="B75" s="29" t="s">
        <v>356</v>
      </c>
      <c r="C75" s="29" t="s">
        <v>455</v>
      </c>
      <c r="D75" s="30">
        <v>365</v>
      </c>
      <c r="E75" s="31">
        <v>10.050000000000001</v>
      </c>
      <c r="F75" s="31">
        <v>10.65</v>
      </c>
    </row>
    <row r="76" spans="1:6" x14ac:dyDescent="0.3">
      <c r="A76" s="26" t="s">
        <v>97</v>
      </c>
      <c r="B76" s="26" t="s">
        <v>98</v>
      </c>
      <c r="C76" s="26" t="s">
        <v>425</v>
      </c>
      <c r="D76" s="27">
        <v>365</v>
      </c>
      <c r="E76" s="28">
        <v>25</v>
      </c>
      <c r="F76" s="28">
        <v>25.18</v>
      </c>
    </row>
    <row r="77" spans="1:6" x14ac:dyDescent="0.3">
      <c r="A77" s="29" t="s">
        <v>99</v>
      </c>
      <c r="B77" s="29" t="s">
        <v>393</v>
      </c>
      <c r="C77" s="29" t="s">
        <v>425</v>
      </c>
      <c r="D77" s="30">
        <v>365</v>
      </c>
      <c r="E77" s="31">
        <v>25</v>
      </c>
      <c r="F77" s="31">
        <v>25.18</v>
      </c>
    </row>
    <row r="78" spans="1:6" x14ac:dyDescent="0.3">
      <c r="A78" s="26" t="s">
        <v>267</v>
      </c>
      <c r="B78" s="26" t="s">
        <v>357</v>
      </c>
      <c r="C78" s="26" t="s">
        <v>435</v>
      </c>
      <c r="D78" s="27">
        <v>365</v>
      </c>
      <c r="E78" s="28">
        <v>15.15</v>
      </c>
      <c r="F78" s="28">
        <v>15.941000000000001</v>
      </c>
    </row>
    <row r="79" spans="1:6" x14ac:dyDescent="0.3">
      <c r="A79" s="29" t="s">
        <v>102</v>
      </c>
      <c r="B79" s="29" t="s">
        <v>358</v>
      </c>
      <c r="C79" s="29" t="s">
        <v>461</v>
      </c>
      <c r="D79" s="30">
        <v>365</v>
      </c>
      <c r="E79" s="31">
        <v>10</v>
      </c>
      <c r="F79" s="31">
        <v>10.555</v>
      </c>
    </row>
    <row r="80" spans="1:6" x14ac:dyDescent="0.3">
      <c r="A80" s="26" t="s">
        <v>462</v>
      </c>
      <c r="B80" s="26" t="s">
        <v>463</v>
      </c>
      <c r="C80" s="26" t="s">
        <v>425</v>
      </c>
      <c r="D80" s="27">
        <v>365</v>
      </c>
      <c r="E80" s="28">
        <v>25</v>
      </c>
      <c r="F80" s="28">
        <v>25.18</v>
      </c>
    </row>
    <row r="81" spans="1:6" x14ac:dyDescent="0.3">
      <c r="A81" s="29" t="s">
        <v>275</v>
      </c>
      <c r="B81" s="29" t="s">
        <v>388</v>
      </c>
      <c r="C81" s="29" t="s">
        <v>455</v>
      </c>
      <c r="D81" s="30">
        <v>365</v>
      </c>
      <c r="E81" s="31">
        <v>10.050000000000001</v>
      </c>
      <c r="F81" s="31">
        <v>10.65</v>
      </c>
    </row>
    <row r="82" spans="1:6" x14ac:dyDescent="0.3">
      <c r="A82" s="26" t="s">
        <v>464</v>
      </c>
      <c r="B82" s="26" t="s">
        <v>465</v>
      </c>
      <c r="C82" s="26" t="s">
        <v>427</v>
      </c>
      <c r="D82" s="27">
        <v>365</v>
      </c>
      <c r="E82" s="28">
        <v>1.8</v>
      </c>
      <c r="F82" s="28">
        <v>2.0310000000000001</v>
      </c>
    </row>
    <row r="83" spans="1:6" x14ac:dyDescent="0.3">
      <c r="A83" s="29" t="s">
        <v>104</v>
      </c>
      <c r="B83" s="29" t="s">
        <v>466</v>
      </c>
      <c r="C83" s="29" t="s">
        <v>425</v>
      </c>
      <c r="D83" s="30">
        <v>365</v>
      </c>
      <c r="E83" s="31">
        <v>25</v>
      </c>
      <c r="F83" s="31">
        <v>25.18</v>
      </c>
    </row>
    <row r="84" spans="1:6" x14ac:dyDescent="0.3">
      <c r="A84" s="26" t="s">
        <v>268</v>
      </c>
      <c r="B84" s="26" t="s">
        <v>359</v>
      </c>
      <c r="C84" s="26" t="s">
        <v>467</v>
      </c>
      <c r="D84" s="27">
        <v>365</v>
      </c>
      <c r="E84" s="28">
        <v>5</v>
      </c>
      <c r="F84" s="28">
        <v>5.67</v>
      </c>
    </row>
    <row r="85" spans="1:6" x14ac:dyDescent="0.3">
      <c r="A85" s="29" t="s">
        <v>107</v>
      </c>
      <c r="B85" s="29" t="s">
        <v>360</v>
      </c>
      <c r="C85" s="29" t="s">
        <v>468</v>
      </c>
      <c r="D85" s="30">
        <v>365</v>
      </c>
      <c r="E85" s="31">
        <v>12.06</v>
      </c>
      <c r="F85" s="31">
        <v>12.66</v>
      </c>
    </row>
    <row r="86" spans="1:6" x14ac:dyDescent="0.3">
      <c r="A86" s="26" t="s">
        <v>109</v>
      </c>
      <c r="B86" s="26" t="s">
        <v>361</v>
      </c>
      <c r="C86" s="26" t="s">
        <v>468</v>
      </c>
      <c r="D86" s="27">
        <v>300</v>
      </c>
      <c r="E86" s="28">
        <v>12.06</v>
      </c>
      <c r="F86" s="28">
        <v>12.66</v>
      </c>
    </row>
    <row r="87" spans="1:6" x14ac:dyDescent="0.3">
      <c r="A87" s="29" t="s">
        <v>111</v>
      </c>
      <c r="B87" s="29" t="s">
        <v>362</v>
      </c>
      <c r="C87" s="29" t="s">
        <v>468</v>
      </c>
      <c r="D87" s="30">
        <v>300</v>
      </c>
      <c r="E87" s="31">
        <v>12.06</v>
      </c>
      <c r="F87" s="31">
        <v>12.66</v>
      </c>
    </row>
    <row r="88" spans="1:6" x14ac:dyDescent="0.3">
      <c r="A88" s="26" t="s">
        <v>113</v>
      </c>
      <c r="B88" s="26" t="s">
        <v>363</v>
      </c>
      <c r="C88" s="26" t="s">
        <v>468</v>
      </c>
      <c r="D88" s="27">
        <v>365</v>
      </c>
      <c r="E88" s="28">
        <v>12.06</v>
      </c>
      <c r="F88" s="28">
        <v>12.66</v>
      </c>
    </row>
    <row r="89" spans="1:6" x14ac:dyDescent="0.3">
      <c r="A89" s="29" t="s">
        <v>469</v>
      </c>
      <c r="B89" s="29" t="s">
        <v>470</v>
      </c>
      <c r="C89" s="29" t="s">
        <v>440</v>
      </c>
      <c r="D89" s="30">
        <v>365</v>
      </c>
      <c r="E89" s="31">
        <v>5.4</v>
      </c>
      <c r="F89" s="31">
        <v>6.7859999999999996</v>
      </c>
    </row>
    <row r="90" spans="1:6" x14ac:dyDescent="0.3">
      <c r="A90" s="26" t="s">
        <v>471</v>
      </c>
      <c r="B90" s="26" t="s">
        <v>472</v>
      </c>
      <c r="C90" s="26" t="s">
        <v>444</v>
      </c>
      <c r="D90" s="27">
        <v>365</v>
      </c>
      <c r="E90" s="28">
        <v>4.4400000000000004</v>
      </c>
      <c r="F90" s="28">
        <v>5.2332000000000001</v>
      </c>
    </row>
    <row r="91" spans="1:6" x14ac:dyDescent="0.3">
      <c r="A91" s="29" t="s">
        <v>473</v>
      </c>
      <c r="B91" s="29" t="s">
        <v>474</v>
      </c>
      <c r="C91" s="29" t="s">
        <v>475</v>
      </c>
      <c r="D91" s="30">
        <v>365</v>
      </c>
      <c r="E91" s="31">
        <v>3.24</v>
      </c>
      <c r="F91" s="31">
        <v>4.5049999999999999</v>
      </c>
    </row>
    <row r="92" spans="1:6" x14ac:dyDescent="0.3">
      <c r="A92" s="26" t="s">
        <v>115</v>
      </c>
      <c r="B92" s="26" t="s">
        <v>364</v>
      </c>
      <c r="C92" s="26" t="s">
        <v>475</v>
      </c>
      <c r="D92" s="27">
        <v>365</v>
      </c>
      <c r="E92" s="28">
        <v>3.24</v>
      </c>
      <c r="F92" s="28">
        <v>4.5049999999999999</v>
      </c>
    </row>
    <row r="93" spans="1:6" x14ac:dyDescent="0.3">
      <c r="A93" s="29" t="s">
        <v>476</v>
      </c>
      <c r="B93" s="29" t="s">
        <v>477</v>
      </c>
      <c r="C93" s="29" t="s">
        <v>432</v>
      </c>
      <c r="D93" s="30">
        <v>365</v>
      </c>
      <c r="E93" s="31">
        <v>7.2</v>
      </c>
      <c r="F93" s="31">
        <v>8.1820000000000004</v>
      </c>
    </row>
    <row r="94" spans="1:6" x14ac:dyDescent="0.3">
      <c r="A94" s="26" t="s">
        <v>478</v>
      </c>
      <c r="B94" s="26" t="s">
        <v>479</v>
      </c>
      <c r="C94" s="26" t="s">
        <v>480</v>
      </c>
      <c r="D94" s="27">
        <v>255</v>
      </c>
      <c r="E94" s="28">
        <v>7.2</v>
      </c>
      <c r="F94" s="28">
        <v>8.5739999999999998</v>
      </c>
    </row>
    <row r="95" spans="1:6" x14ac:dyDescent="0.3">
      <c r="A95" s="29" t="s">
        <v>117</v>
      </c>
      <c r="B95" s="29" t="s">
        <v>365</v>
      </c>
      <c r="C95" s="29" t="s">
        <v>432</v>
      </c>
      <c r="D95" s="30">
        <v>365</v>
      </c>
      <c r="E95" s="31">
        <v>7.2</v>
      </c>
      <c r="F95" s="31">
        <v>8.1820000000000004</v>
      </c>
    </row>
    <row r="96" spans="1:6" x14ac:dyDescent="0.3">
      <c r="A96" s="26" t="s">
        <v>120</v>
      </c>
      <c r="B96" s="26" t="s">
        <v>366</v>
      </c>
      <c r="C96" s="26" t="s">
        <v>481</v>
      </c>
      <c r="D96" s="27">
        <v>365</v>
      </c>
      <c r="E96" s="28">
        <v>10.1</v>
      </c>
      <c r="F96" s="28">
        <v>10.4</v>
      </c>
    </row>
    <row r="97" spans="1:6" x14ac:dyDescent="0.3">
      <c r="A97" s="29" t="s">
        <v>122</v>
      </c>
      <c r="B97" s="29" t="s">
        <v>367</v>
      </c>
      <c r="C97" s="29" t="s">
        <v>481</v>
      </c>
      <c r="D97" s="30">
        <v>300</v>
      </c>
      <c r="E97" s="31">
        <v>10.1</v>
      </c>
      <c r="F97" s="31">
        <v>10.4</v>
      </c>
    </row>
    <row r="98" spans="1:6" x14ac:dyDescent="0.3">
      <c r="A98" s="26" t="s">
        <v>124</v>
      </c>
      <c r="B98" s="26" t="s">
        <v>368</v>
      </c>
      <c r="C98" s="26" t="s">
        <v>481</v>
      </c>
      <c r="D98" s="27">
        <v>365</v>
      </c>
      <c r="E98" s="28">
        <v>10.1</v>
      </c>
      <c r="F98" s="28">
        <v>10.4</v>
      </c>
    </row>
    <row r="99" spans="1:6" x14ac:dyDescent="0.3">
      <c r="A99" s="29" t="s">
        <v>126</v>
      </c>
      <c r="B99" s="29" t="s">
        <v>389</v>
      </c>
      <c r="C99" s="29" t="s">
        <v>481</v>
      </c>
      <c r="D99" s="30">
        <v>365</v>
      </c>
      <c r="E99" s="31">
        <v>10.1</v>
      </c>
      <c r="F99" s="31">
        <v>10.4</v>
      </c>
    </row>
    <row r="100" spans="1:6" x14ac:dyDescent="0.3">
      <c r="A100" s="26" t="s">
        <v>128</v>
      </c>
      <c r="B100" s="26" t="s">
        <v>369</v>
      </c>
      <c r="C100" s="26" t="s">
        <v>481</v>
      </c>
      <c r="D100" s="27">
        <v>365</v>
      </c>
      <c r="E100" s="28">
        <v>10.1</v>
      </c>
      <c r="F100" s="28">
        <v>10.4</v>
      </c>
    </row>
    <row r="101" spans="1:6" x14ac:dyDescent="0.3">
      <c r="A101" s="29" t="s">
        <v>130</v>
      </c>
      <c r="B101" s="29" t="s">
        <v>370</v>
      </c>
      <c r="C101" s="29" t="s">
        <v>481</v>
      </c>
      <c r="D101" s="30">
        <v>300</v>
      </c>
      <c r="E101" s="31">
        <v>10.1</v>
      </c>
      <c r="F101" s="31">
        <v>10.4</v>
      </c>
    </row>
    <row r="102" spans="1:6" x14ac:dyDescent="0.3">
      <c r="A102" s="26" t="s">
        <v>132</v>
      </c>
      <c r="B102" s="26" t="s">
        <v>371</v>
      </c>
      <c r="C102" s="26" t="s">
        <v>481</v>
      </c>
      <c r="D102" s="27">
        <v>365</v>
      </c>
      <c r="E102" s="28">
        <v>10.1</v>
      </c>
      <c r="F102" s="28">
        <v>10.4</v>
      </c>
    </row>
    <row r="103" spans="1:6" x14ac:dyDescent="0.3">
      <c r="A103" s="29" t="s">
        <v>134</v>
      </c>
      <c r="B103" s="29" t="s">
        <v>390</v>
      </c>
      <c r="C103" s="29" t="s">
        <v>481</v>
      </c>
      <c r="D103" s="30">
        <v>365</v>
      </c>
      <c r="E103" s="31">
        <v>10.1</v>
      </c>
      <c r="F103" s="31">
        <v>10.4</v>
      </c>
    </row>
    <row r="104" spans="1:6" x14ac:dyDescent="0.3">
      <c r="A104" s="26" t="s">
        <v>136</v>
      </c>
      <c r="B104" s="26" t="s">
        <v>372</v>
      </c>
      <c r="C104" s="26" t="s">
        <v>481</v>
      </c>
      <c r="D104" s="27">
        <v>365</v>
      </c>
      <c r="E104" s="28">
        <v>10.1</v>
      </c>
      <c r="F104" s="28">
        <v>10.7</v>
      </c>
    </row>
    <row r="105" spans="1:6" x14ac:dyDescent="0.3">
      <c r="A105" s="29" t="s">
        <v>138</v>
      </c>
      <c r="B105" s="29" t="s">
        <v>373</v>
      </c>
      <c r="C105" s="29" t="s">
        <v>481</v>
      </c>
      <c r="D105" s="30">
        <v>300</v>
      </c>
      <c r="E105" s="31">
        <v>10.1</v>
      </c>
      <c r="F105" s="31">
        <v>10.7</v>
      </c>
    </row>
    <row r="106" spans="1:6" x14ac:dyDescent="0.3">
      <c r="A106" s="26" t="s">
        <v>140</v>
      </c>
      <c r="B106" s="26" t="s">
        <v>374</v>
      </c>
      <c r="C106" s="26" t="s">
        <v>481</v>
      </c>
      <c r="D106" s="27">
        <v>365</v>
      </c>
      <c r="E106" s="28">
        <v>10.1</v>
      </c>
      <c r="F106" s="28">
        <v>10.7</v>
      </c>
    </row>
    <row r="107" spans="1:6" x14ac:dyDescent="0.3">
      <c r="A107" s="29" t="s">
        <v>142</v>
      </c>
      <c r="B107" s="29" t="s">
        <v>375</v>
      </c>
      <c r="C107" s="29" t="s">
        <v>481</v>
      </c>
      <c r="D107" s="30">
        <v>365</v>
      </c>
      <c r="E107" s="31">
        <v>10.1</v>
      </c>
      <c r="F107" s="31">
        <v>10.7</v>
      </c>
    </row>
    <row r="108" spans="1:6" x14ac:dyDescent="0.3">
      <c r="A108" s="26" t="s">
        <v>144</v>
      </c>
      <c r="B108" s="26" t="s">
        <v>376</v>
      </c>
      <c r="C108" s="26" t="s">
        <v>481</v>
      </c>
      <c r="D108" s="27">
        <v>365</v>
      </c>
      <c r="E108" s="28">
        <v>10.1</v>
      </c>
      <c r="F108" s="28">
        <v>10.7</v>
      </c>
    </row>
    <row r="109" spans="1:6" x14ac:dyDescent="0.3">
      <c r="A109" s="29" t="s">
        <v>482</v>
      </c>
      <c r="B109" s="29" t="s">
        <v>483</v>
      </c>
      <c r="C109" s="29" t="s">
        <v>424</v>
      </c>
      <c r="D109" s="30">
        <v>0</v>
      </c>
      <c r="E109" s="31">
        <v>0.17749999999999999</v>
      </c>
      <c r="F109" s="31">
        <v>0.17749999999999999</v>
      </c>
    </row>
    <row r="110" spans="1:6" x14ac:dyDescent="0.3">
      <c r="A110" s="26" t="s">
        <v>484</v>
      </c>
      <c r="B110" s="26" t="s">
        <v>485</v>
      </c>
      <c r="C110" s="26" t="s">
        <v>424</v>
      </c>
      <c r="D110" s="27">
        <v>0</v>
      </c>
      <c r="E110" s="28">
        <v>9.7500000000000003E-2</v>
      </c>
      <c r="F110" s="28">
        <v>9.7500000000000003E-2</v>
      </c>
    </row>
    <row r="111" spans="1:6" x14ac:dyDescent="0.3">
      <c r="A111" s="29" t="s">
        <v>486</v>
      </c>
      <c r="B111" s="29" t="s">
        <v>487</v>
      </c>
      <c r="C111" s="29" t="s">
        <v>424</v>
      </c>
      <c r="D111" s="30">
        <v>0</v>
      </c>
      <c r="E111" s="31">
        <v>8.3000000000000004E-2</v>
      </c>
      <c r="F111" s="31">
        <v>8.3000000000000004E-2</v>
      </c>
    </row>
    <row r="112" spans="1:6" x14ac:dyDescent="0.3">
      <c r="A112" s="26" t="s">
        <v>488</v>
      </c>
      <c r="B112" s="26" t="s">
        <v>489</v>
      </c>
      <c r="C112" s="26" t="s">
        <v>424</v>
      </c>
      <c r="D112" s="27">
        <v>0</v>
      </c>
      <c r="E112" s="28">
        <v>0.17749999999999999</v>
      </c>
      <c r="F112" s="28">
        <v>0.17749999999999999</v>
      </c>
    </row>
    <row r="113" spans="1:6" x14ac:dyDescent="0.3">
      <c r="A113" s="29" t="s">
        <v>146</v>
      </c>
      <c r="B113" s="29" t="s">
        <v>490</v>
      </c>
      <c r="C113" s="29" t="s">
        <v>491</v>
      </c>
      <c r="D113" s="30">
        <v>270</v>
      </c>
      <c r="E113" s="31">
        <v>5.76</v>
      </c>
      <c r="F113" s="31">
        <v>6.1020000000000003</v>
      </c>
    </row>
    <row r="114" spans="1:6" x14ac:dyDescent="0.3">
      <c r="A114" s="26" t="s">
        <v>148</v>
      </c>
      <c r="B114" s="26" t="s">
        <v>492</v>
      </c>
      <c r="C114" s="26" t="s">
        <v>493</v>
      </c>
      <c r="D114" s="27">
        <v>270</v>
      </c>
      <c r="E114" s="28">
        <v>4.8</v>
      </c>
      <c r="F114" s="28">
        <v>5.1420000000000003</v>
      </c>
    </row>
    <row r="115" spans="1:6" x14ac:dyDescent="0.3">
      <c r="A115" s="29" t="s">
        <v>150</v>
      </c>
      <c r="B115" s="29" t="s">
        <v>494</v>
      </c>
      <c r="C115" s="29" t="s">
        <v>491</v>
      </c>
      <c r="D115" s="30">
        <v>270</v>
      </c>
      <c r="E115" s="31">
        <v>5.76</v>
      </c>
      <c r="F115" s="31">
        <v>6.1020000000000003</v>
      </c>
    </row>
    <row r="116" spans="1:6" x14ac:dyDescent="0.3">
      <c r="A116" s="26" t="s">
        <v>152</v>
      </c>
      <c r="B116" s="26" t="s">
        <v>495</v>
      </c>
      <c r="C116" s="26" t="s">
        <v>491</v>
      </c>
      <c r="D116" s="27">
        <v>270</v>
      </c>
      <c r="E116" s="28">
        <v>5.76</v>
      </c>
      <c r="F116" s="28">
        <v>6.1020000000000003</v>
      </c>
    </row>
    <row r="117" spans="1:6" x14ac:dyDescent="0.3">
      <c r="A117" s="29" t="s">
        <v>154</v>
      </c>
      <c r="B117" s="29" t="s">
        <v>496</v>
      </c>
      <c r="C117" s="29" t="s">
        <v>491</v>
      </c>
      <c r="D117" s="30">
        <v>270</v>
      </c>
      <c r="E117" s="31">
        <v>5.76</v>
      </c>
      <c r="F117" s="31">
        <v>6.1020000000000003</v>
      </c>
    </row>
    <row r="118" spans="1:6" x14ac:dyDescent="0.3">
      <c r="A118" s="26" t="s">
        <v>156</v>
      </c>
      <c r="B118" s="26" t="s">
        <v>497</v>
      </c>
      <c r="C118" s="26" t="s">
        <v>493</v>
      </c>
      <c r="D118" s="27">
        <v>365</v>
      </c>
      <c r="E118" s="28">
        <v>4.8</v>
      </c>
      <c r="F118" s="28">
        <v>5.1420000000000003</v>
      </c>
    </row>
    <row r="119" spans="1:6" x14ac:dyDescent="0.3">
      <c r="A119" s="29" t="s">
        <v>276</v>
      </c>
      <c r="B119" s="29" t="s">
        <v>391</v>
      </c>
      <c r="C119" s="29" t="s">
        <v>441</v>
      </c>
      <c r="D119" s="30">
        <v>120</v>
      </c>
      <c r="E119" s="31">
        <v>3.456</v>
      </c>
      <c r="F119" s="31">
        <v>4.734</v>
      </c>
    </row>
    <row r="120" spans="1:6" x14ac:dyDescent="0.3">
      <c r="A120" s="26" t="s">
        <v>498</v>
      </c>
      <c r="B120" s="26" t="s">
        <v>499</v>
      </c>
      <c r="C120" s="26" t="s">
        <v>440</v>
      </c>
      <c r="D120" s="27">
        <v>365</v>
      </c>
      <c r="E120" s="28">
        <v>5.4</v>
      </c>
      <c r="F120" s="28">
        <v>6.7859999999999996</v>
      </c>
    </row>
    <row r="121" spans="1:6" x14ac:dyDescent="0.3">
      <c r="A121" s="29" t="s">
        <v>159</v>
      </c>
      <c r="B121" s="29" t="s">
        <v>500</v>
      </c>
      <c r="C121" s="29" t="s">
        <v>501</v>
      </c>
      <c r="D121" s="30">
        <v>270</v>
      </c>
      <c r="E121" s="31">
        <v>1.9</v>
      </c>
      <c r="F121" s="31">
        <v>2.5099999999999998</v>
      </c>
    </row>
    <row r="122" spans="1:6" x14ac:dyDescent="0.3">
      <c r="A122" s="26" t="s">
        <v>161</v>
      </c>
      <c r="B122" s="26" t="s">
        <v>502</v>
      </c>
      <c r="C122" s="26" t="s">
        <v>501</v>
      </c>
      <c r="D122" s="27">
        <v>270</v>
      </c>
      <c r="E122" s="28">
        <v>1.9</v>
      </c>
      <c r="F122" s="28">
        <v>2.5099999999999998</v>
      </c>
    </row>
    <row r="123" spans="1:6" x14ac:dyDescent="0.3">
      <c r="A123" s="29" t="s">
        <v>206</v>
      </c>
      <c r="B123" s="29" t="s">
        <v>207</v>
      </c>
      <c r="C123" s="29" t="s">
        <v>503</v>
      </c>
      <c r="D123" s="30">
        <v>365</v>
      </c>
      <c r="E123" s="31">
        <v>10.050000000000001</v>
      </c>
      <c r="F123" s="31">
        <v>10.680999999999999</v>
      </c>
    </row>
    <row r="124" spans="1:6" x14ac:dyDescent="0.3">
      <c r="A124" s="26" t="s">
        <v>212</v>
      </c>
      <c r="B124" s="26" t="s">
        <v>213</v>
      </c>
      <c r="C124" s="26" t="s">
        <v>503</v>
      </c>
      <c r="D124" s="27">
        <v>365</v>
      </c>
      <c r="E124" s="28">
        <v>10.050000000000001</v>
      </c>
      <c r="F124" s="28">
        <v>10.680999999999999</v>
      </c>
    </row>
    <row r="125" spans="1:6" x14ac:dyDescent="0.3">
      <c r="A125" s="29" t="s">
        <v>208</v>
      </c>
      <c r="B125" s="29" t="s">
        <v>209</v>
      </c>
      <c r="C125" s="29" t="s">
        <v>503</v>
      </c>
      <c r="D125" s="30">
        <v>300</v>
      </c>
      <c r="E125" s="31">
        <v>10.050000000000001</v>
      </c>
      <c r="F125" s="31">
        <v>10.680999999999999</v>
      </c>
    </row>
    <row r="126" spans="1:6" x14ac:dyDescent="0.3">
      <c r="A126" s="26" t="s">
        <v>210</v>
      </c>
      <c r="B126" s="26" t="s">
        <v>211</v>
      </c>
      <c r="C126" s="26" t="s">
        <v>503</v>
      </c>
      <c r="D126" s="27">
        <v>300</v>
      </c>
      <c r="E126" s="28">
        <v>10.050000000000001</v>
      </c>
      <c r="F126" s="28">
        <v>10.680999999999999</v>
      </c>
    </row>
    <row r="127" spans="1:6" x14ac:dyDescent="0.3">
      <c r="A127" s="29" t="s">
        <v>163</v>
      </c>
      <c r="B127" s="29" t="s">
        <v>504</v>
      </c>
      <c r="C127" s="29" t="s">
        <v>505</v>
      </c>
      <c r="D127" s="30">
        <v>365</v>
      </c>
      <c r="E127" s="31">
        <v>2.7</v>
      </c>
      <c r="F127" s="31">
        <v>2.9590000000000001</v>
      </c>
    </row>
    <row r="128" spans="1:6" x14ac:dyDescent="0.3">
      <c r="A128" s="26" t="s">
        <v>506</v>
      </c>
      <c r="B128" s="26" t="s">
        <v>507</v>
      </c>
      <c r="C128" s="26" t="s">
        <v>423</v>
      </c>
      <c r="D128" s="27">
        <v>120</v>
      </c>
      <c r="E128" s="28">
        <v>0.9</v>
      </c>
      <c r="F128" s="28">
        <v>1.18</v>
      </c>
    </row>
    <row r="129" spans="1:6" x14ac:dyDescent="0.3">
      <c r="A129" s="29" t="s">
        <v>508</v>
      </c>
      <c r="B129" s="29" t="s">
        <v>509</v>
      </c>
      <c r="C129" s="29" t="s">
        <v>441</v>
      </c>
      <c r="D129" s="30">
        <v>120</v>
      </c>
      <c r="E129" s="31">
        <v>3.456</v>
      </c>
      <c r="F129" s="31">
        <v>4.734</v>
      </c>
    </row>
    <row r="130" spans="1:6" x14ac:dyDescent="0.3">
      <c r="A130" s="26" t="s">
        <v>510</v>
      </c>
      <c r="B130" s="26" t="s">
        <v>511</v>
      </c>
      <c r="C130" s="26" t="s">
        <v>441</v>
      </c>
      <c r="D130" s="27">
        <v>120</v>
      </c>
      <c r="E130" s="28">
        <v>3.456</v>
      </c>
      <c r="F130" s="28">
        <v>4.734</v>
      </c>
    </row>
    <row r="131" spans="1:6" x14ac:dyDescent="0.3">
      <c r="A131" s="29" t="s">
        <v>165</v>
      </c>
      <c r="B131" s="29" t="s">
        <v>512</v>
      </c>
      <c r="C131" s="29" t="s">
        <v>513</v>
      </c>
      <c r="D131" s="30">
        <v>270</v>
      </c>
      <c r="E131" s="31">
        <v>6.3</v>
      </c>
      <c r="F131" s="31">
        <v>8.4250000000000007</v>
      </c>
    </row>
    <row r="132" spans="1:6" x14ac:dyDescent="0.3">
      <c r="A132" s="26" t="s">
        <v>514</v>
      </c>
      <c r="B132" s="26" t="s">
        <v>515</v>
      </c>
      <c r="C132" s="26" t="s">
        <v>505</v>
      </c>
      <c r="D132" s="27">
        <v>365</v>
      </c>
      <c r="E132" s="28">
        <v>2.7</v>
      </c>
      <c r="F132" s="28">
        <v>2.9590000000000001</v>
      </c>
    </row>
    <row r="133" spans="1:6" x14ac:dyDescent="0.3">
      <c r="A133" s="29" t="s">
        <v>516</v>
      </c>
      <c r="B133" s="29" t="s">
        <v>517</v>
      </c>
      <c r="C133" s="29" t="s">
        <v>425</v>
      </c>
      <c r="D133" s="30">
        <v>365</v>
      </c>
      <c r="E133" s="31">
        <v>25</v>
      </c>
      <c r="F133" s="31">
        <v>25.18</v>
      </c>
    </row>
    <row r="134" spans="1:6" x14ac:dyDescent="0.3">
      <c r="A134" s="26" t="s">
        <v>518</v>
      </c>
      <c r="B134" s="26" t="s">
        <v>519</v>
      </c>
      <c r="C134" s="26" t="s">
        <v>425</v>
      </c>
      <c r="D134" s="27">
        <v>365</v>
      </c>
      <c r="E134" s="28">
        <v>25</v>
      </c>
      <c r="F134" s="28">
        <v>25.18</v>
      </c>
    </row>
    <row r="135" spans="1:6" x14ac:dyDescent="0.3">
      <c r="A135" s="29" t="s">
        <v>520</v>
      </c>
      <c r="B135" s="29" t="s">
        <v>521</v>
      </c>
      <c r="C135" s="29" t="s">
        <v>441</v>
      </c>
      <c r="D135" s="30">
        <v>120</v>
      </c>
      <c r="E135" s="31">
        <v>3.456</v>
      </c>
      <c r="F135" s="31">
        <v>4.734</v>
      </c>
    </row>
    <row r="136" spans="1:6" x14ac:dyDescent="0.3">
      <c r="A136" s="26" t="s">
        <v>168</v>
      </c>
      <c r="B136" s="26" t="s">
        <v>522</v>
      </c>
      <c r="C136" s="26" t="s">
        <v>441</v>
      </c>
      <c r="D136" s="27">
        <v>120</v>
      </c>
      <c r="E136" s="28">
        <v>3.456</v>
      </c>
      <c r="F136" s="28">
        <v>4.734</v>
      </c>
    </row>
    <row r="137" spans="1:6" x14ac:dyDescent="0.3">
      <c r="A137" s="29" t="s">
        <v>216</v>
      </c>
      <c r="B137" s="29" t="s">
        <v>217</v>
      </c>
      <c r="C137" s="29" t="s">
        <v>523</v>
      </c>
      <c r="D137" s="30">
        <v>120</v>
      </c>
      <c r="E137" s="31">
        <v>3.456</v>
      </c>
      <c r="F137" s="31">
        <v>4.7789999999999999</v>
      </c>
    </row>
    <row r="138" spans="1:6" x14ac:dyDescent="0.3">
      <c r="A138" s="26" t="s">
        <v>214</v>
      </c>
      <c r="B138" s="26" t="s">
        <v>524</v>
      </c>
      <c r="C138" s="26" t="s">
        <v>525</v>
      </c>
      <c r="D138" s="27">
        <v>270</v>
      </c>
      <c r="E138" s="28">
        <v>3.42</v>
      </c>
      <c r="F138" s="28">
        <v>4.5570000000000004</v>
      </c>
    </row>
    <row r="139" spans="1:6" x14ac:dyDescent="0.3">
      <c r="A139" s="29" t="s">
        <v>526</v>
      </c>
      <c r="B139" s="29" t="s">
        <v>527</v>
      </c>
      <c r="C139" s="29" t="s">
        <v>441</v>
      </c>
      <c r="D139" s="30">
        <v>120</v>
      </c>
      <c r="E139" s="31">
        <v>3.45</v>
      </c>
      <c r="F139" s="31">
        <v>4.734</v>
      </c>
    </row>
    <row r="140" spans="1:6" x14ac:dyDescent="0.3">
      <c r="A140" s="26" t="s">
        <v>171</v>
      </c>
      <c r="B140" s="26" t="s">
        <v>318</v>
      </c>
      <c r="C140" s="26" t="s">
        <v>501</v>
      </c>
      <c r="D140" s="27">
        <v>270</v>
      </c>
      <c r="E140" s="28">
        <v>1.9</v>
      </c>
      <c r="F140" s="28">
        <v>2.5099999999999998</v>
      </c>
    </row>
    <row r="141" spans="1:6" x14ac:dyDescent="0.3">
      <c r="A141" s="29" t="s">
        <v>173</v>
      </c>
      <c r="B141" s="29" t="s">
        <v>319</v>
      </c>
      <c r="C141" s="29" t="s">
        <v>501</v>
      </c>
      <c r="D141" s="30">
        <v>270</v>
      </c>
      <c r="E141" s="31">
        <v>1.9</v>
      </c>
      <c r="F141" s="31">
        <v>2.5099999999999998</v>
      </c>
    </row>
    <row r="142" spans="1:6" x14ac:dyDescent="0.3">
      <c r="A142" s="26" t="s">
        <v>528</v>
      </c>
      <c r="B142" s="26" t="s">
        <v>529</v>
      </c>
      <c r="C142" s="26" t="s">
        <v>501</v>
      </c>
      <c r="D142" s="27">
        <v>273</v>
      </c>
      <c r="E142" s="28">
        <v>1.9</v>
      </c>
      <c r="F142" s="28">
        <v>2.5099999999999998</v>
      </c>
    </row>
    <row r="143" spans="1:6" x14ac:dyDescent="0.3">
      <c r="A143" s="29" t="s">
        <v>530</v>
      </c>
      <c r="B143" s="29" t="s">
        <v>531</v>
      </c>
      <c r="C143" s="29" t="s">
        <v>424</v>
      </c>
      <c r="D143" s="30">
        <v>0</v>
      </c>
      <c r="E143" s="31">
        <v>1E-3</v>
      </c>
      <c r="F143" s="31">
        <v>1E-3</v>
      </c>
    </row>
    <row r="144" spans="1:6" x14ac:dyDescent="0.3">
      <c r="A144" s="26" t="s">
        <v>177</v>
      </c>
      <c r="B144" s="26" t="s">
        <v>320</v>
      </c>
      <c r="C144" s="26" t="s">
        <v>532</v>
      </c>
      <c r="D144" s="27">
        <v>365</v>
      </c>
      <c r="E144" s="28">
        <v>1.2</v>
      </c>
      <c r="F144" s="28">
        <v>1.756</v>
      </c>
    </row>
    <row r="145" spans="1:6" x14ac:dyDescent="0.3">
      <c r="A145" s="29" t="s">
        <v>179</v>
      </c>
      <c r="B145" s="29" t="s">
        <v>323</v>
      </c>
      <c r="C145" s="29" t="s">
        <v>532</v>
      </c>
      <c r="D145" s="30">
        <v>365</v>
      </c>
      <c r="E145" s="31">
        <v>1.2</v>
      </c>
      <c r="F145" s="31">
        <v>1.756</v>
      </c>
    </row>
    <row r="146" spans="1:6" x14ac:dyDescent="0.3">
      <c r="A146" s="26" t="s">
        <v>181</v>
      </c>
      <c r="B146" s="26" t="s">
        <v>324</v>
      </c>
      <c r="C146" s="26" t="s">
        <v>532</v>
      </c>
      <c r="D146" s="27">
        <v>365</v>
      </c>
      <c r="E146" s="28">
        <v>1.2</v>
      </c>
      <c r="F146" s="28">
        <v>1.756</v>
      </c>
    </row>
    <row r="147" spans="1:6" x14ac:dyDescent="0.3">
      <c r="A147" s="29" t="s">
        <v>183</v>
      </c>
      <c r="B147" s="29" t="s">
        <v>325</v>
      </c>
      <c r="C147" s="29" t="s">
        <v>532</v>
      </c>
      <c r="D147" s="30">
        <v>365</v>
      </c>
      <c r="E147" s="31">
        <v>1.2</v>
      </c>
      <c r="F147" s="31">
        <v>1.756</v>
      </c>
    </row>
    <row r="148" spans="1:6" x14ac:dyDescent="0.3">
      <c r="A148" s="26" t="s">
        <v>269</v>
      </c>
      <c r="B148" s="26" t="s">
        <v>377</v>
      </c>
      <c r="C148" s="26" t="s">
        <v>533</v>
      </c>
      <c r="D148" s="27">
        <v>365</v>
      </c>
      <c r="E148" s="28">
        <v>0.6</v>
      </c>
      <c r="F148" s="28">
        <v>0.82</v>
      </c>
    </row>
    <row r="149" spans="1:6" x14ac:dyDescent="0.3">
      <c r="A149" s="29" t="s">
        <v>270</v>
      </c>
      <c r="B149" s="29" t="s">
        <v>378</v>
      </c>
      <c r="C149" s="29" t="s">
        <v>533</v>
      </c>
      <c r="D149" s="30">
        <v>365</v>
      </c>
      <c r="E149" s="31">
        <v>0.6</v>
      </c>
      <c r="F149" s="31">
        <v>0.82</v>
      </c>
    </row>
    <row r="150" spans="1:6" x14ac:dyDescent="0.3">
      <c r="A150" s="26" t="s">
        <v>271</v>
      </c>
      <c r="B150" s="26" t="s">
        <v>379</v>
      </c>
      <c r="C150" s="26" t="s">
        <v>533</v>
      </c>
      <c r="D150" s="27">
        <v>365</v>
      </c>
      <c r="E150" s="28">
        <v>0.6</v>
      </c>
      <c r="F150" s="28">
        <v>0.82</v>
      </c>
    </row>
    <row r="151" spans="1:6" x14ac:dyDescent="0.3">
      <c r="A151" s="29" t="s">
        <v>272</v>
      </c>
      <c r="B151" s="29" t="s">
        <v>380</v>
      </c>
      <c r="C151" s="29" t="s">
        <v>533</v>
      </c>
      <c r="D151" s="30">
        <v>365</v>
      </c>
      <c r="E151" s="31">
        <v>0.6</v>
      </c>
      <c r="F151" s="31">
        <v>0.82</v>
      </c>
    </row>
    <row r="152" spans="1:6" x14ac:dyDescent="0.3">
      <c r="A152" s="26" t="s">
        <v>185</v>
      </c>
      <c r="B152" s="26" t="s">
        <v>381</v>
      </c>
      <c r="C152" s="26" t="s">
        <v>532</v>
      </c>
      <c r="D152" s="27">
        <v>365</v>
      </c>
      <c r="E152" s="28">
        <v>1.2</v>
      </c>
      <c r="F152" s="28">
        <v>1.756</v>
      </c>
    </row>
    <row r="153" spans="1:6" x14ac:dyDescent="0.3">
      <c r="A153" s="29" t="s">
        <v>187</v>
      </c>
      <c r="B153" s="29" t="s">
        <v>382</v>
      </c>
      <c r="C153" s="29" t="s">
        <v>532</v>
      </c>
      <c r="D153" s="30">
        <v>365</v>
      </c>
      <c r="E153" s="31">
        <v>1.2</v>
      </c>
      <c r="F153" s="31">
        <v>1.756</v>
      </c>
    </row>
    <row r="154" spans="1:6" x14ac:dyDescent="0.3">
      <c r="A154" s="26" t="s">
        <v>189</v>
      </c>
      <c r="B154" s="26" t="s">
        <v>383</v>
      </c>
      <c r="C154" s="26" t="s">
        <v>532</v>
      </c>
      <c r="D154" s="27">
        <v>365</v>
      </c>
      <c r="E154" s="28">
        <v>1.2</v>
      </c>
      <c r="F154" s="28">
        <v>1.756</v>
      </c>
    </row>
    <row r="155" spans="1:6" x14ac:dyDescent="0.3">
      <c r="A155" s="29" t="s">
        <v>191</v>
      </c>
      <c r="B155" s="29" t="s">
        <v>384</v>
      </c>
      <c r="C155" s="29" t="s">
        <v>532</v>
      </c>
      <c r="D155" s="30">
        <v>365</v>
      </c>
      <c r="E155" s="31">
        <v>1.2</v>
      </c>
      <c r="F155" s="31">
        <v>1.756</v>
      </c>
    </row>
    <row r="156" spans="1:6" x14ac:dyDescent="0.3">
      <c r="A156" s="26" t="s">
        <v>194</v>
      </c>
      <c r="B156" s="26" t="s">
        <v>322</v>
      </c>
      <c r="C156" s="26" t="s">
        <v>534</v>
      </c>
      <c r="D156" s="27">
        <v>365</v>
      </c>
      <c r="E156" s="28">
        <v>1.8</v>
      </c>
      <c r="F156" s="28">
        <v>2.3250000000000002</v>
      </c>
    </row>
    <row r="157" spans="1:6" x14ac:dyDescent="0.3">
      <c r="A157" s="29" t="s">
        <v>196</v>
      </c>
      <c r="B157" s="29" t="s">
        <v>321</v>
      </c>
      <c r="C157" s="29" t="s">
        <v>535</v>
      </c>
      <c r="D157" s="30">
        <v>365</v>
      </c>
      <c r="E157" s="31">
        <v>3.36</v>
      </c>
      <c r="F157" s="31">
        <v>4.29</v>
      </c>
    </row>
    <row r="158" spans="1:6" x14ac:dyDescent="0.3">
      <c r="A158" s="26" t="s">
        <v>199</v>
      </c>
      <c r="B158" s="26" t="s">
        <v>326</v>
      </c>
      <c r="C158" s="26" t="s">
        <v>467</v>
      </c>
      <c r="D158" s="27">
        <v>365</v>
      </c>
      <c r="E158" s="28">
        <v>5</v>
      </c>
      <c r="F158" s="28">
        <v>5.19</v>
      </c>
    </row>
    <row r="159" spans="1:6" x14ac:dyDescent="0.3">
      <c r="A159" s="29" t="s">
        <v>201</v>
      </c>
      <c r="B159" s="29" t="s">
        <v>327</v>
      </c>
      <c r="C159" s="29" t="s">
        <v>467</v>
      </c>
      <c r="D159" s="30">
        <v>365</v>
      </c>
      <c r="E159" s="31">
        <v>5</v>
      </c>
      <c r="F159" s="31">
        <v>5.19</v>
      </c>
    </row>
    <row r="160" spans="1:6" x14ac:dyDescent="0.3">
      <c r="A160" s="26" t="s">
        <v>247</v>
      </c>
      <c r="B160" s="26" t="s">
        <v>328</v>
      </c>
      <c r="C160" s="26" t="s">
        <v>536</v>
      </c>
      <c r="D160" s="27">
        <v>365</v>
      </c>
      <c r="E160" s="28">
        <v>4.8</v>
      </c>
      <c r="F160" s="28">
        <v>5.0220000000000002</v>
      </c>
    </row>
    <row r="161" spans="1:6" x14ac:dyDescent="0.3">
      <c r="A161" s="29" t="s">
        <v>203</v>
      </c>
      <c r="B161" s="29" t="s">
        <v>385</v>
      </c>
      <c r="C161" s="29" t="s">
        <v>467</v>
      </c>
      <c r="D161" s="30">
        <v>365</v>
      </c>
      <c r="E161" s="31">
        <v>5</v>
      </c>
      <c r="F161" s="31">
        <v>5.19</v>
      </c>
    </row>
    <row r="162" spans="1:6" x14ac:dyDescent="0.3">
      <c r="A162" s="26" t="s">
        <v>537</v>
      </c>
      <c r="B162" s="26" t="s">
        <v>538</v>
      </c>
      <c r="C162" s="26" t="s">
        <v>539</v>
      </c>
      <c r="D162" s="27">
        <v>120</v>
      </c>
      <c r="E162" s="28">
        <v>1.0342</v>
      </c>
      <c r="F162" s="28">
        <v>1.0629999999999999</v>
      </c>
    </row>
    <row r="163" spans="1:6" x14ac:dyDescent="0.3">
      <c r="A163" s="29" t="s">
        <v>540</v>
      </c>
      <c r="B163" s="29" t="s">
        <v>541</v>
      </c>
      <c r="C163" s="29" t="s">
        <v>539</v>
      </c>
      <c r="D163" s="30">
        <v>120</v>
      </c>
      <c r="E163" s="31">
        <v>1.0342</v>
      </c>
      <c r="F163" s="31">
        <v>1.0629999999999999</v>
      </c>
    </row>
    <row r="164" spans="1:6" x14ac:dyDescent="0.3">
      <c r="A164" s="26" t="s">
        <v>542</v>
      </c>
      <c r="B164" s="26" t="s">
        <v>543</v>
      </c>
      <c r="C164" s="26" t="s">
        <v>539</v>
      </c>
      <c r="D164" s="27">
        <v>120</v>
      </c>
      <c r="E164" s="28">
        <v>1.0342</v>
      </c>
      <c r="F164" s="28">
        <v>1.0629999999999999</v>
      </c>
    </row>
    <row r="165" spans="1:6" x14ac:dyDescent="0.3">
      <c r="A165" s="29" t="s">
        <v>544</v>
      </c>
      <c r="B165" s="29" t="s">
        <v>545</v>
      </c>
      <c r="C165" s="29" t="s">
        <v>546</v>
      </c>
      <c r="D165" s="30">
        <v>4</v>
      </c>
      <c r="E165" s="31">
        <v>1.0342</v>
      </c>
      <c r="F165" s="31">
        <v>1.0391999999999999</v>
      </c>
    </row>
    <row r="166" spans="1:6" x14ac:dyDescent="0.3">
      <c r="A166" s="26" t="s">
        <v>547</v>
      </c>
      <c r="B166" s="26" t="s">
        <v>548</v>
      </c>
      <c r="C166" s="26" t="s">
        <v>546</v>
      </c>
      <c r="D166" s="27">
        <v>4</v>
      </c>
      <c r="E166" s="28">
        <v>1.0342</v>
      </c>
      <c r="F166" s="28">
        <v>1.0391999999999999</v>
      </c>
    </row>
    <row r="167" spans="1:6" x14ac:dyDescent="0.3">
      <c r="A167" s="29" t="s">
        <v>549</v>
      </c>
      <c r="B167" s="29" t="s">
        <v>550</v>
      </c>
      <c r="C167" s="29" t="s">
        <v>551</v>
      </c>
      <c r="D167" s="30">
        <v>180</v>
      </c>
      <c r="E167" s="31">
        <v>1</v>
      </c>
      <c r="F167" s="31">
        <v>1.3919999999999999</v>
      </c>
    </row>
    <row r="168" spans="1:6" x14ac:dyDescent="0.3">
      <c r="A168" s="26" t="s">
        <v>552</v>
      </c>
      <c r="B168" s="26" t="s">
        <v>553</v>
      </c>
      <c r="C168" s="26" t="s">
        <v>554</v>
      </c>
      <c r="D168" s="27">
        <v>120</v>
      </c>
      <c r="E168" s="28">
        <v>0.2</v>
      </c>
      <c r="F168" s="28">
        <v>0.21099999999999999</v>
      </c>
    </row>
    <row r="169" spans="1:6" x14ac:dyDescent="0.3">
      <c r="A169" s="29" t="s">
        <v>552</v>
      </c>
      <c r="B169" s="29" t="s">
        <v>553</v>
      </c>
      <c r="C169" s="29" t="s">
        <v>554</v>
      </c>
      <c r="D169" s="30">
        <v>120</v>
      </c>
      <c r="E169" s="31">
        <v>0.2</v>
      </c>
      <c r="F169" s="31">
        <v>0.20830000000000001</v>
      </c>
    </row>
    <row r="170" spans="1:6" x14ac:dyDescent="0.3">
      <c r="A170" s="26" t="s">
        <v>555</v>
      </c>
      <c r="B170" s="26" t="s">
        <v>556</v>
      </c>
      <c r="C170" s="26" t="s">
        <v>557</v>
      </c>
      <c r="D170" s="27">
        <v>120</v>
      </c>
      <c r="E170" s="28">
        <v>0.5</v>
      </c>
      <c r="F170" s="28">
        <v>0.51600000000000001</v>
      </c>
    </row>
    <row r="171" spans="1:6" x14ac:dyDescent="0.3">
      <c r="A171" s="29" t="s">
        <v>555</v>
      </c>
      <c r="B171" s="29" t="s">
        <v>556</v>
      </c>
      <c r="C171" s="29" t="s">
        <v>557</v>
      </c>
      <c r="D171" s="30">
        <v>0</v>
      </c>
      <c r="E171" s="31">
        <v>0.5</v>
      </c>
      <c r="F171" s="31">
        <v>0.51600000000000001</v>
      </c>
    </row>
    <row r="172" spans="1:6" x14ac:dyDescent="0.3">
      <c r="A172" s="26" t="s">
        <v>558</v>
      </c>
      <c r="B172" s="26" t="s">
        <v>559</v>
      </c>
      <c r="C172" s="26" t="s">
        <v>554</v>
      </c>
      <c r="D172" s="27">
        <v>120</v>
      </c>
      <c r="E172" s="28">
        <v>0.2</v>
      </c>
      <c r="F172" s="28">
        <v>0.21099999999999999</v>
      </c>
    </row>
    <row r="173" spans="1:6" x14ac:dyDescent="0.3">
      <c r="A173" s="29" t="s">
        <v>558</v>
      </c>
      <c r="B173" s="29" t="s">
        <v>559</v>
      </c>
      <c r="C173" s="29" t="s">
        <v>554</v>
      </c>
      <c r="D173" s="30">
        <v>120</v>
      </c>
      <c r="E173" s="31">
        <v>0.2</v>
      </c>
      <c r="F173" s="31">
        <v>0.21099999999999999</v>
      </c>
    </row>
    <row r="174" spans="1:6" x14ac:dyDescent="0.3">
      <c r="A174" s="26" t="s">
        <v>560</v>
      </c>
      <c r="B174" s="26" t="s">
        <v>561</v>
      </c>
      <c r="C174" s="26" t="s">
        <v>562</v>
      </c>
      <c r="D174" s="27">
        <v>120</v>
      </c>
      <c r="E174" s="28">
        <v>1</v>
      </c>
      <c r="F174" s="28">
        <v>1.0760000000000001</v>
      </c>
    </row>
    <row r="175" spans="1:6" x14ac:dyDescent="0.3">
      <c r="A175" s="29" t="s">
        <v>560</v>
      </c>
      <c r="B175" s="29" t="s">
        <v>561</v>
      </c>
      <c r="C175" s="29" t="s">
        <v>562</v>
      </c>
      <c r="D175" s="30">
        <v>120</v>
      </c>
      <c r="E175" s="31">
        <v>1</v>
      </c>
      <c r="F175" s="31">
        <v>1.0760000000000001</v>
      </c>
    </row>
    <row r="176" spans="1:6" x14ac:dyDescent="0.3">
      <c r="A176" s="26" t="s">
        <v>563</v>
      </c>
      <c r="B176" s="26" t="s">
        <v>564</v>
      </c>
      <c r="C176" s="26" t="s">
        <v>562</v>
      </c>
      <c r="D176" s="27">
        <v>0</v>
      </c>
      <c r="E176" s="28">
        <v>1</v>
      </c>
      <c r="F176" s="28">
        <v>1.0760000000000001</v>
      </c>
    </row>
    <row r="177" spans="1:6" x14ac:dyDescent="0.3">
      <c r="A177" s="29" t="s">
        <v>563</v>
      </c>
      <c r="B177" s="29" t="s">
        <v>564</v>
      </c>
      <c r="C177" s="29" t="s">
        <v>562</v>
      </c>
      <c r="D177" s="30">
        <v>120</v>
      </c>
      <c r="E177" s="31">
        <v>1</v>
      </c>
      <c r="F177" s="31">
        <v>1.0760000000000001</v>
      </c>
    </row>
    <row r="178" spans="1:6" x14ac:dyDescent="0.3">
      <c r="A178" s="26" t="s">
        <v>565</v>
      </c>
      <c r="B178" s="26" t="s">
        <v>566</v>
      </c>
      <c r="C178" s="26" t="s">
        <v>424</v>
      </c>
      <c r="D178" s="27">
        <v>0</v>
      </c>
      <c r="E178" s="28">
        <v>1</v>
      </c>
      <c r="F178" s="28">
        <v>1</v>
      </c>
    </row>
    <row r="179" spans="1:6" x14ac:dyDescent="0.3">
      <c r="A179" s="29" t="s">
        <v>565</v>
      </c>
      <c r="B179" s="29" t="s">
        <v>566</v>
      </c>
      <c r="C179" s="29" t="s">
        <v>424</v>
      </c>
      <c r="D179" s="30">
        <v>0</v>
      </c>
      <c r="E179" s="31">
        <v>1</v>
      </c>
      <c r="F179" s="31">
        <v>1</v>
      </c>
    </row>
    <row r="180" spans="1:6" x14ac:dyDescent="0.3">
      <c r="A180" s="26" t="s">
        <v>567</v>
      </c>
      <c r="B180" s="26" t="s">
        <v>568</v>
      </c>
      <c r="C180" s="26" t="s">
        <v>424</v>
      </c>
      <c r="D180" s="27">
        <v>0</v>
      </c>
      <c r="E180" s="28">
        <v>1</v>
      </c>
      <c r="F180" s="28">
        <v>1</v>
      </c>
    </row>
    <row r="181" spans="1:6" x14ac:dyDescent="0.3">
      <c r="A181" s="29" t="s">
        <v>569</v>
      </c>
      <c r="B181" s="29" t="s">
        <v>570</v>
      </c>
      <c r="C181" s="29" t="s">
        <v>571</v>
      </c>
      <c r="D181" s="30">
        <v>120</v>
      </c>
      <c r="E181" s="31">
        <v>1</v>
      </c>
      <c r="F181" s="31">
        <v>1.0209999999999999</v>
      </c>
    </row>
    <row r="182" spans="1:6" x14ac:dyDescent="0.3">
      <c r="A182" s="26" t="s">
        <v>569</v>
      </c>
      <c r="B182" s="26" t="s">
        <v>570</v>
      </c>
      <c r="C182" s="26" t="s">
        <v>571</v>
      </c>
      <c r="D182" s="27">
        <v>120</v>
      </c>
      <c r="E182" s="28">
        <v>1</v>
      </c>
      <c r="F182" s="28">
        <v>1.0209999999999999</v>
      </c>
    </row>
    <row r="183" spans="1:6" x14ac:dyDescent="0.3">
      <c r="A183" s="29" t="s">
        <v>572</v>
      </c>
      <c r="B183" s="29" t="s">
        <v>550</v>
      </c>
      <c r="C183" s="29" t="s">
        <v>573</v>
      </c>
      <c r="D183" s="30">
        <v>180</v>
      </c>
      <c r="E183" s="31">
        <v>5</v>
      </c>
      <c r="F183" s="31">
        <v>5.9589999999999996</v>
      </c>
    </row>
    <row r="184" spans="1:6" x14ac:dyDescent="0.3">
      <c r="A184" s="26" t="s">
        <v>574</v>
      </c>
      <c r="B184" s="26" t="s">
        <v>575</v>
      </c>
      <c r="C184" s="26" t="s">
        <v>437</v>
      </c>
      <c r="D184" s="27">
        <v>180</v>
      </c>
      <c r="E184" s="28">
        <v>1</v>
      </c>
      <c r="F184" s="28">
        <v>1.3919999999999999</v>
      </c>
    </row>
    <row r="185" spans="1:6" x14ac:dyDescent="0.3">
      <c r="A185" s="29" t="s">
        <v>576</v>
      </c>
      <c r="B185" s="29" t="s">
        <v>577</v>
      </c>
      <c r="C185" s="29" t="s">
        <v>578</v>
      </c>
      <c r="D185" s="30">
        <v>180</v>
      </c>
      <c r="E185" s="31">
        <v>5</v>
      </c>
      <c r="F185" s="31">
        <v>5.9589999999999996</v>
      </c>
    </row>
    <row r="186" spans="1:6" x14ac:dyDescent="0.3">
      <c r="A186" s="26" t="s">
        <v>579</v>
      </c>
      <c r="B186" s="26" t="s">
        <v>580</v>
      </c>
      <c r="C186" s="26" t="s">
        <v>424</v>
      </c>
      <c r="D186" s="27">
        <v>0</v>
      </c>
      <c r="E186" s="28">
        <v>1</v>
      </c>
      <c r="F186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2"/>
  <sheetViews>
    <sheetView zoomScale="130" zoomScaleNormal="130" workbookViewId="0"/>
  </sheetViews>
  <sheetFormatPr defaultRowHeight="14.4" x14ac:dyDescent="0.3"/>
  <cols>
    <col min="2" max="2" width="12.44140625" bestFit="1" customWidth="1"/>
    <col min="3" max="3" width="10" bestFit="1" customWidth="1"/>
    <col min="4" max="4" width="34.5546875" customWidth="1"/>
    <col min="5" max="5" width="17.44140625" bestFit="1" customWidth="1"/>
    <col min="6" max="9" width="17.44140625" customWidth="1"/>
    <col min="10" max="10" width="17.44140625" bestFit="1" customWidth="1"/>
    <col min="11" max="11" width="17.44140625" customWidth="1"/>
    <col min="12" max="16" width="17.44140625" bestFit="1" customWidth="1"/>
    <col min="17" max="17" width="10" bestFit="1" customWidth="1"/>
  </cols>
  <sheetData>
    <row r="1" spans="1:17" x14ac:dyDescent="0.3">
      <c r="B1" s="23" t="s">
        <v>224</v>
      </c>
      <c r="C1" t="s" vm="1">
        <v>417</v>
      </c>
    </row>
    <row r="3" spans="1:17" x14ac:dyDescent="0.3">
      <c r="B3" s="23" t="s">
        <v>395</v>
      </c>
      <c r="E3" s="23" t="s">
        <v>396</v>
      </c>
      <c r="F3" s="23" t="s">
        <v>400</v>
      </c>
      <c r="G3" s="23" t="s">
        <v>404</v>
      </c>
    </row>
    <row r="4" spans="1:17" x14ac:dyDescent="0.3">
      <c r="E4" t="s">
        <v>394</v>
      </c>
      <c r="F4" t="s">
        <v>394</v>
      </c>
      <c r="G4" t="s">
        <v>394</v>
      </c>
      <c r="H4" t="s">
        <v>394</v>
      </c>
      <c r="I4" t="s">
        <v>394</v>
      </c>
      <c r="J4" t="s">
        <v>394</v>
      </c>
      <c r="K4" t="s">
        <v>394</v>
      </c>
      <c r="L4" t="s">
        <v>394</v>
      </c>
      <c r="M4" t="s">
        <v>394</v>
      </c>
      <c r="N4" t="s">
        <v>394</v>
      </c>
      <c r="O4" t="s">
        <v>394</v>
      </c>
      <c r="P4" t="s">
        <v>394</v>
      </c>
      <c r="Q4" t="s">
        <v>225</v>
      </c>
    </row>
    <row r="5" spans="1:17" x14ac:dyDescent="0.3">
      <c r="E5" t="s">
        <v>401</v>
      </c>
      <c r="F5" t="s">
        <v>401</v>
      </c>
      <c r="G5" t="s">
        <v>401</v>
      </c>
      <c r="H5" t="s">
        <v>401</v>
      </c>
      <c r="I5" t="s">
        <v>402</v>
      </c>
      <c r="J5" t="s">
        <v>402</v>
      </c>
      <c r="K5" t="s">
        <v>402</v>
      </c>
      <c r="L5" t="s">
        <v>402</v>
      </c>
      <c r="M5" t="s">
        <v>403</v>
      </c>
      <c r="N5" t="s">
        <v>403</v>
      </c>
      <c r="O5" t="s">
        <v>403</v>
      </c>
      <c r="P5" t="s">
        <v>403</v>
      </c>
    </row>
    <row r="6" spans="1:17" x14ac:dyDescent="0.3">
      <c r="B6" s="23" t="s">
        <v>397</v>
      </c>
      <c r="C6" s="23" t="s">
        <v>398</v>
      </c>
      <c r="D6" s="23" t="s">
        <v>399</v>
      </c>
      <c r="E6" t="s">
        <v>405</v>
      </c>
      <c r="F6" t="s">
        <v>406</v>
      </c>
      <c r="G6" t="s">
        <v>407</v>
      </c>
      <c r="H6" t="s">
        <v>408</v>
      </c>
      <c r="I6" t="s">
        <v>409</v>
      </c>
      <c r="J6" t="s">
        <v>410</v>
      </c>
      <c r="K6" t="s">
        <v>411</v>
      </c>
      <c r="L6" t="s">
        <v>412</v>
      </c>
      <c r="M6" t="s">
        <v>413</v>
      </c>
      <c r="N6" t="s">
        <v>414</v>
      </c>
      <c r="O6" t="s">
        <v>415</v>
      </c>
      <c r="P6" t="s">
        <v>416</v>
      </c>
    </row>
    <row r="7" spans="1:17" x14ac:dyDescent="0.3">
      <c r="A7" t="str">
        <f>CONCATENATE(B7,C7)</f>
        <v>G00031010515</v>
      </c>
      <c r="B7" t="s">
        <v>25</v>
      </c>
      <c r="C7" t="s">
        <v>23</v>
      </c>
      <c r="D7" t="s">
        <v>277</v>
      </c>
      <c r="E7" s="24">
        <v>2263</v>
      </c>
      <c r="F7" s="24">
        <v>2039</v>
      </c>
      <c r="G7" s="24">
        <v>2877</v>
      </c>
      <c r="H7" s="24">
        <v>1590</v>
      </c>
      <c r="I7" s="24">
        <v>4666</v>
      </c>
      <c r="J7" s="24">
        <v>6620</v>
      </c>
      <c r="K7" s="24">
        <v>5324</v>
      </c>
      <c r="L7" s="24">
        <v>3853</v>
      </c>
      <c r="M7" s="24">
        <v>3275</v>
      </c>
      <c r="N7" s="24">
        <v>2636</v>
      </c>
      <c r="O7" s="24">
        <v>2494</v>
      </c>
      <c r="P7" s="24">
        <v>2725</v>
      </c>
      <c r="Q7" s="24">
        <v>40362</v>
      </c>
    </row>
    <row r="8" spans="1:17" x14ac:dyDescent="0.3">
      <c r="A8" t="str">
        <f t="shared" ref="A8:A71" si="0">CONCATENATE(B8,C8)</f>
        <v>G00031010517</v>
      </c>
      <c r="B8" t="s">
        <v>25</v>
      </c>
      <c r="C8" t="s">
        <v>27</v>
      </c>
      <c r="D8" t="s">
        <v>278</v>
      </c>
      <c r="E8" s="24">
        <v>2547</v>
      </c>
      <c r="F8" s="24">
        <v>2075</v>
      </c>
      <c r="G8" s="24">
        <v>3058</v>
      </c>
      <c r="H8" s="24">
        <v>2506</v>
      </c>
      <c r="I8" s="24">
        <v>4737</v>
      </c>
      <c r="J8" s="24">
        <v>6717</v>
      </c>
      <c r="K8" s="24">
        <v>6257</v>
      </c>
      <c r="L8" s="24">
        <v>5264</v>
      </c>
      <c r="M8" s="24">
        <v>4632</v>
      </c>
      <c r="N8" s="24">
        <v>3389</v>
      </c>
      <c r="O8" s="24">
        <v>3443</v>
      </c>
      <c r="P8" s="24">
        <v>3205</v>
      </c>
      <c r="Q8" s="24">
        <v>47830</v>
      </c>
    </row>
    <row r="9" spans="1:17" x14ac:dyDescent="0.3">
      <c r="A9" t="str">
        <f t="shared" si="0"/>
        <v>G00031010519</v>
      </c>
      <c r="B9" t="s">
        <v>25</v>
      </c>
      <c r="C9" t="s">
        <v>29</v>
      </c>
      <c r="D9" t="s">
        <v>279</v>
      </c>
      <c r="E9" s="24">
        <v>81</v>
      </c>
      <c r="F9" s="24">
        <v>129</v>
      </c>
      <c r="G9" s="24">
        <v>110</v>
      </c>
      <c r="H9" s="24">
        <v>117</v>
      </c>
      <c r="I9" s="24">
        <v>121</v>
      </c>
      <c r="J9" s="24">
        <v>246</v>
      </c>
      <c r="K9" s="24">
        <v>356</v>
      </c>
      <c r="L9" s="24">
        <v>213</v>
      </c>
      <c r="M9" s="24">
        <v>395</v>
      </c>
      <c r="N9" s="24">
        <v>212</v>
      </c>
      <c r="O9" s="24">
        <v>172</v>
      </c>
      <c r="P9" s="24">
        <v>137</v>
      </c>
      <c r="Q9" s="24">
        <v>2289</v>
      </c>
    </row>
    <row r="10" spans="1:17" x14ac:dyDescent="0.3">
      <c r="A10" t="str">
        <f t="shared" si="0"/>
        <v>G00031020122</v>
      </c>
      <c r="B10" t="s">
        <v>25</v>
      </c>
      <c r="C10" t="s">
        <v>34</v>
      </c>
      <c r="D10" t="s">
        <v>330</v>
      </c>
      <c r="E10" s="24">
        <v>48</v>
      </c>
      <c r="F10" s="24">
        <v>67</v>
      </c>
      <c r="G10" s="24">
        <v>16</v>
      </c>
      <c r="H10" s="24">
        <v>32</v>
      </c>
      <c r="I10" s="24">
        <v>24</v>
      </c>
      <c r="J10" s="24">
        <v>16</v>
      </c>
      <c r="K10" s="24">
        <v>12</v>
      </c>
      <c r="L10" s="24">
        <v>13</v>
      </c>
      <c r="M10" s="24">
        <v>10</v>
      </c>
      <c r="N10" s="24">
        <v>16</v>
      </c>
      <c r="O10" s="24">
        <v>4</v>
      </c>
      <c r="P10" s="24">
        <v>1</v>
      </c>
      <c r="Q10" s="24">
        <v>259</v>
      </c>
    </row>
    <row r="11" spans="1:17" x14ac:dyDescent="0.3">
      <c r="A11" t="str">
        <f t="shared" si="0"/>
        <v>G00031020123</v>
      </c>
      <c r="B11" t="s">
        <v>25</v>
      </c>
      <c r="C11" t="s">
        <v>36</v>
      </c>
      <c r="D11" t="s">
        <v>331</v>
      </c>
      <c r="E11" s="24">
        <v>14</v>
      </c>
      <c r="F11" s="24">
        <v>4</v>
      </c>
      <c r="G11" s="24">
        <v>10</v>
      </c>
      <c r="H11" s="24">
        <v>2</v>
      </c>
      <c r="I11" s="24">
        <v>6</v>
      </c>
      <c r="J11" s="24">
        <v>13</v>
      </c>
      <c r="K11" s="24">
        <v>7</v>
      </c>
      <c r="L11" s="24">
        <v>7</v>
      </c>
      <c r="M11" s="24">
        <v>3</v>
      </c>
      <c r="N11" s="24">
        <v>8</v>
      </c>
      <c r="O11" s="24">
        <v>1</v>
      </c>
      <c r="P11" s="24"/>
      <c r="Q11" s="24">
        <v>75</v>
      </c>
    </row>
    <row r="12" spans="1:17" x14ac:dyDescent="0.3">
      <c r="A12" t="str">
        <f t="shared" si="0"/>
        <v>G00031020713</v>
      </c>
      <c r="B12" t="s">
        <v>25</v>
      </c>
      <c r="C12" t="s">
        <v>39</v>
      </c>
      <c r="D12" t="s">
        <v>280</v>
      </c>
      <c r="E12" s="24">
        <v>5336</v>
      </c>
      <c r="F12" s="24">
        <v>3687</v>
      </c>
      <c r="G12" s="24">
        <v>7379</v>
      </c>
      <c r="H12" s="24">
        <v>4800</v>
      </c>
      <c r="I12" s="24">
        <v>7277</v>
      </c>
      <c r="J12" s="24">
        <v>6959</v>
      </c>
      <c r="K12" s="24">
        <v>6416</v>
      </c>
      <c r="L12" s="24">
        <v>8103</v>
      </c>
      <c r="M12" s="24">
        <v>10493</v>
      </c>
      <c r="N12" s="24">
        <v>5059</v>
      </c>
      <c r="O12" s="24">
        <v>6644</v>
      </c>
      <c r="P12" s="24">
        <v>8770</v>
      </c>
      <c r="Q12" s="24">
        <v>80923</v>
      </c>
    </row>
    <row r="13" spans="1:17" x14ac:dyDescent="0.3">
      <c r="A13" t="str">
        <f t="shared" si="0"/>
        <v>G00031020757</v>
      </c>
      <c r="B13" t="s">
        <v>25</v>
      </c>
      <c r="C13" t="s">
        <v>41</v>
      </c>
      <c r="D13" t="s">
        <v>281</v>
      </c>
      <c r="E13" s="24">
        <v>63</v>
      </c>
      <c r="F13" s="24">
        <v>238</v>
      </c>
      <c r="G13" s="24">
        <v>166</v>
      </c>
      <c r="H13" s="24">
        <v>127</v>
      </c>
      <c r="I13" s="24">
        <v>323</v>
      </c>
      <c r="J13" s="24">
        <v>238</v>
      </c>
      <c r="K13" s="24">
        <v>214</v>
      </c>
      <c r="L13" s="24">
        <v>306</v>
      </c>
      <c r="M13" s="24">
        <v>433</v>
      </c>
      <c r="N13" s="24">
        <v>601</v>
      </c>
      <c r="O13" s="24">
        <v>336</v>
      </c>
      <c r="P13" s="24">
        <v>391</v>
      </c>
      <c r="Q13" s="24">
        <v>3436</v>
      </c>
    </row>
    <row r="14" spans="1:17" x14ac:dyDescent="0.3">
      <c r="A14" t="str">
        <f t="shared" si="0"/>
        <v>G00031021031</v>
      </c>
      <c r="B14" t="s">
        <v>25</v>
      </c>
      <c r="C14" t="s">
        <v>43</v>
      </c>
      <c r="D14" t="s">
        <v>282</v>
      </c>
      <c r="E14" s="24">
        <v>457</v>
      </c>
      <c r="F14" s="24">
        <v>468</v>
      </c>
      <c r="G14" s="24">
        <v>675</v>
      </c>
      <c r="H14" s="24">
        <v>462</v>
      </c>
      <c r="I14" s="24">
        <v>751</v>
      </c>
      <c r="J14" s="24">
        <v>754</v>
      </c>
      <c r="K14" s="24">
        <v>540</v>
      </c>
      <c r="L14" s="24">
        <v>837</v>
      </c>
      <c r="M14" s="24">
        <v>895</v>
      </c>
      <c r="N14" s="24">
        <v>615</v>
      </c>
      <c r="O14" s="24">
        <v>644</v>
      </c>
      <c r="P14" s="24">
        <v>704</v>
      </c>
      <c r="Q14" s="24">
        <v>7802</v>
      </c>
    </row>
    <row r="15" spans="1:17" x14ac:dyDescent="0.3">
      <c r="A15" t="str">
        <f t="shared" si="0"/>
        <v>G00031021161</v>
      </c>
      <c r="B15" t="s">
        <v>25</v>
      </c>
      <c r="C15" t="s">
        <v>45</v>
      </c>
      <c r="D15" t="s">
        <v>332</v>
      </c>
      <c r="E15" s="24">
        <v>6</v>
      </c>
      <c r="F15" s="24">
        <v>9</v>
      </c>
      <c r="G15" s="24"/>
      <c r="H15" s="24">
        <v>3</v>
      </c>
      <c r="I15" s="24"/>
      <c r="J15" s="24"/>
      <c r="K15" s="24"/>
      <c r="L15" s="24"/>
      <c r="M15" s="24"/>
      <c r="N15" s="24"/>
      <c r="O15" s="24"/>
      <c r="P15" s="24"/>
      <c r="Q15" s="24">
        <v>18</v>
      </c>
    </row>
    <row r="16" spans="1:17" x14ac:dyDescent="0.3">
      <c r="A16" t="str">
        <f t="shared" si="0"/>
        <v>G00031021162</v>
      </c>
      <c r="B16" t="s">
        <v>25</v>
      </c>
      <c r="C16" t="s">
        <v>47</v>
      </c>
      <c r="D16" t="s">
        <v>283</v>
      </c>
      <c r="E16" s="24">
        <v>616</v>
      </c>
      <c r="F16" s="24">
        <v>564</v>
      </c>
      <c r="G16" s="24">
        <v>698</v>
      </c>
      <c r="H16" s="24">
        <v>529</v>
      </c>
      <c r="I16" s="24">
        <v>895</v>
      </c>
      <c r="J16" s="24">
        <v>956</v>
      </c>
      <c r="K16" s="24">
        <v>870</v>
      </c>
      <c r="L16" s="24">
        <v>1213</v>
      </c>
      <c r="M16" s="24">
        <v>1327</v>
      </c>
      <c r="N16" s="24">
        <v>934</v>
      </c>
      <c r="O16" s="24">
        <v>911</v>
      </c>
      <c r="P16" s="24">
        <v>986</v>
      </c>
      <c r="Q16" s="24">
        <v>10499</v>
      </c>
    </row>
    <row r="17" spans="1:17" x14ac:dyDescent="0.3">
      <c r="A17" t="str">
        <f t="shared" si="0"/>
        <v>G00031021170</v>
      </c>
      <c r="B17" t="s">
        <v>25</v>
      </c>
      <c r="C17" t="s">
        <v>273</v>
      </c>
      <c r="D17" t="s">
        <v>386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>
        <v>284</v>
      </c>
      <c r="P17" s="24">
        <v>511</v>
      </c>
      <c r="Q17" s="24">
        <v>795</v>
      </c>
    </row>
    <row r="18" spans="1:17" x14ac:dyDescent="0.3">
      <c r="A18" t="str">
        <f t="shared" si="0"/>
        <v>G00031021171</v>
      </c>
      <c r="B18" t="s">
        <v>25</v>
      </c>
      <c r="C18" t="s">
        <v>49</v>
      </c>
      <c r="D18" t="s">
        <v>284</v>
      </c>
      <c r="E18" s="24">
        <v>159</v>
      </c>
      <c r="F18" s="24">
        <v>171</v>
      </c>
      <c r="G18" s="24">
        <v>188</v>
      </c>
      <c r="H18" s="24">
        <v>133</v>
      </c>
      <c r="I18" s="24">
        <v>200</v>
      </c>
      <c r="J18" s="24">
        <v>217</v>
      </c>
      <c r="K18" s="24">
        <v>118</v>
      </c>
      <c r="L18" s="24">
        <v>320</v>
      </c>
      <c r="M18" s="24">
        <v>265</v>
      </c>
      <c r="N18" s="24">
        <v>246</v>
      </c>
      <c r="O18" s="24">
        <v>179</v>
      </c>
      <c r="P18" s="24">
        <v>306</v>
      </c>
      <c r="Q18" s="24">
        <v>2502</v>
      </c>
    </row>
    <row r="19" spans="1:17" x14ac:dyDescent="0.3">
      <c r="A19" t="str">
        <f t="shared" si="0"/>
        <v>G00031021206</v>
      </c>
      <c r="B19" t="s">
        <v>25</v>
      </c>
      <c r="C19" t="s">
        <v>51</v>
      </c>
      <c r="D19" t="s">
        <v>285</v>
      </c>
      <c r="E19" s="24">
        <v>297</v>
      </c>
      <c r="F19" s="24">
        <v>369</v>
      </c>
      <c r="G19" s="24">
        <v>370</v>
      </c>
      <c r="H19" s="24">
        <v>444</v>
      </c>
      <c r="I19" s="24">
        <v>919</v>
      </c>
      <c r="J19" s="24">
        <v>2232</v>
      </c>
      <c r="K19" s="24">
        <v>2438</v>
      </c>
      <c r="L19" s="24">
        <v>4963</v>
      </c>
      <c r="M19" s="24">
        <v>3850</v>
      </c>
      <c r="N19" s="24">
        <v>2151</v>
      </c>
      <c r="O19" s="24">
        <v>2017</v>
      </c>
      <c r="P19" s="24">
        <v>1837</v>
      </c>
      <c r="Q19" s="24">
        <v>21887</v>
      </c>
    </row>
    <row r="20" spans="1:17" x14ac:dyDescent="0.3">
      <c r="A20" t="str">
        <f t="shared" si="0"/>
        <v>G00031021241</v>
      </c>
      <c r="B20" t="s">
        <v>25</v>
      </c>
      <c r="C20" t="s">
        <v>226</v>
      </c>
      <c r="D20" t="s">
        <v>286</v>
      </c>
      <c r="E20" s="24">
        <v>199</v>
      </c>
      <c r="F20" s="24">
        <v>184</v>
      </c>
      <c r="G20" s="24">
        <v>245</v>
      </c>
      <c r="H20" s="24">
        <v>132</v>
      </c>
      <c r="I20" s="24">
        <v>339</v>
      </c>
      <c r="J20" s="24">
        <v>357</v>
      </c>
      <c r="K20" s="24">
        <v>241</v>
      </c>
      <c r="L20" s="24">
        <v>586</v>
      </c>
      <c r="M20" s="24">
        <v>664</v>
      </c>
      <c r="N20" s="24">
        <v>427</v>
      </c>
      <c r="O20" s="24">
        <v>446</v>
      </c>
      <c r="P20" s="24">
        <v>654</v>
      </c>
      <c r="Q20" s="24">
        <v>4474</v>
      </c>
    </row>
    <row r="21" spans="1:17" x14ac:dyDescent="0.3">
      <c r="A21" t="str">
        <f t="shared" si="0"/>
        <v>G00031021242</v>
      </c>
      <c r="B21" t="s">
        <v>25</v>
      </c>
      <c r="C21" t="s">
        <v>54</v>
      </c>
      <c r="D21" t="s">
        <v>287</v>
      </c>
      <c r="E21" s="24">
        <v>104</v>
      </c>
      <c r="F21" s="24">
        <v>140</v>
      </c>
      <c r="G21" s="24">
        <v>86</v>
      </c>
      <c r="H21" s="24">
        <v>131</v>
      </c>
      <c r="I21" s="24">
        <v>81</v>
      </c>
      <c r="J21" s="24">
        <v>294</v>
      </c>
      <c r="K21" s="24">
        <v>249</v>
      </c>
      <c r="L21" s="24">
        <v>284</v>
      </c>
      <c r="M21" s="24">
        <v>185</v>
      </c>
      <c r="N21" s="24">
        <v>164</v>
      </c>
      <c r="O21" s="24">
        <v>180</v>
      </c>
      <c r="P21" s="24">
        <v>276</v>
      </c>
      <c r="Q21" s="24">
        <v>2174</v>
      </c>
    </row>
    <row r="22" spans="1:17" x14ac:dyDescent="0.3">
      <c r="A22" t="str">
        <f t="shared" si="0"/>
        <v>G00031021250</v>
      </c>
      <c r="B22" t="s">
        <v>25</v>
      </c>
      <c r="C22" t="s">
        <v>227</v>
      </c>
      <c r="D22" t="s">
        <v>288</v>
      </c>
      <c r="E22" s="24">
        <v>39</v>
      </c>
      <c r="F22" s="24">
        <v>32</v>
      </c>
      <c r="G22" s="24">
        <v>50</v>
      </c>
      <c r="H22" s="24">
        <v>22</v>
      </c>
      <c r="I22" s="24">
        <v>26</v>
      </c>
      <c r="J22" s="24">
        <v>65</v>
      </c>
      <c r="K22" s="24">
        <v>33</v>
      </c>
      <c r="L22" s="24">
        <v>36</v>
      </c>
      <c r="M22" s="24">
        <v>41</v>
      </c>
      <c r="N22" s="24">
        <v>2</v>
      </c>
      <c r="O22" s="24"/>
      <c r="P22" s="24">
        <v>1</v>
      </c>
      <c r="Q22" s="24">
        <v>347</v>
      </c>
    </row>
    <row r="23" spans="1:17" x14ac:dyDescent="0.3">
      <c r="A23" t="str">
        <f t="shared" si="0"/>
        <v>G00031021251</v>
      </c>
      <c r="B23" t="s">
        <v>25</v>
      </c>
      <c r="C23" t="s">
        <v>228</v>
      </c>
      <c r="D23" t="s">
        <v>289</v>
      </c>
      <c r="E23" s="24">
        <v>26</v>
      </c>
      <c r="F23" s="24">
        <v>24</v>
      </c>
      <c r="G23" s="24">
        <v>14</v>
      </c>
      <c r="H23" s="24">
        <v>16</v>
      </c>
      <c r="I23" s="24">
        <v>21</v>
      </c>
      <c r="J23" s="24">
        <v>43</v>
      </c>
      <c r="K23" s="24">
        <v>21</v>
      </c>
      <c r="L23" s="24">
        <v>39</v>
      </c>
      <c r="M23" s="24">
        <v>18</v>
      </c>
      <c r="N23" s="24">
        <v>2</v>
      </c>
      <c r="O23" s="24"/>
      <c r="P23" s="24"/>
      <c r="Q23" s="24">
        <v>224</v>
      </c>
    </row>
    <row r="24" spans="1:17" x14ac:dyDescent="0.3">
      <c r="A24" t="str">
        <f t="shared" si="0"/>
        <v>G00031021252</v>
      </c>
      <c r="B24" t="s">
        <v>25</v>
      </c>
      <c r="C24" t="s">
        <v>229</v>
      </c>
      <c r="D24" t="s">
        <v>290</v>
      </c>
      <c r="E24" s="24">
        <v>26</v>
      </c>
      <c r="F24" s="24">
        <v>15</v>
      </c>
      <c r="G24" s="24">
        <v>15</v>
      </c>
      <c r="H24" s="24">
        <v>17</v>
      </c>
      <c r="I24" s="24">
        <v>15</v>
      </c>
      <c r="J24" s="24">
        <v>37</v>
      </c>
      <c r="K24" s="24">
        <v>20</v>
      </c>
      <c r="L24" s="24">
        <v>24</v>
      </c>
      <c r="M24" s="24">
        <v>18</v>
      </c>
      <c r="N24" s="24">
        <v>3</v>
      </c>
      <c r="O24" s="24"/>
      <c r="P24" s="24"/>
      <c r="Q24" s="24">
        <v>190</v>
      </c>
    </row>
    <row r="25" spans="1:17" x14ac:dyDescent="0.3">
      <c r="A25" t="str">
        <f t="shared" si="0"/>
        <v>G00031021253</v>
      </c>
      <c r="B25" t="s">
        <v>25</v>
      </c>
      <c r="C25" t="s">
        <v>230</v>
      </c>
      <c r="D25" t="s">
        <v>291</v>
      </c>
      <c r="E25" s="24">
        <v>26</v>
      </c>
      <c r="F25" s="24">
        <v>39</v>
      </c>
      <c r="G25" s="24">
        <v>52</v>
      </c>
      <c r="H25" s="24">
        <v>18</v>
      </c>
      <c r="I25" s="24">
        <v>17</v>
      </c>
      <c r="J25" s="24">
        <v>44</v>
      </c>
      <c r="K25" s="24">
        <v>33</v>
      </c>
      <c r="L25" s="24">
        <v>33</v>
      </c>
      <c r="M25" s="24">
        <v>18</v>
      </c>
      <c r="N25" s="24">
        <v>30</v>
      </c>
      <c r="O25" s="24">
        <v>4</v>
      </c>
      <c r="P25" s="24"/>
      <c r="Q25" s="24">
        <v>314</v>
      </c>
    </row>
    <row r="26" spans="1:17" x14ac:dyDescent="0.3">
      <c r="A26" t="str">
        <f t="shared" si="0"/>
        <v>G00031021254</v>
      </c>
      <c r="B26" t="s">
        <v>25</v>
      </c>
      <c r="C26" t="s">
        <v>231</v>
      </c>
      <c r="D26" t="s">
        <v>292</v>
      </c>
      <c r="E26" s="24">
        <v>14</v>
      </c>
      <c r="F26" s="24">
        <v>12</v>
      </c>
      <c r="G26" s="24">
        <v>16</v>
      </c>
      <c r="H26" s="24">
        <v>6</v>
      </c>
      <c r="I26" s="24">
        <v>14</v>
      </c>
      <c r="J26" s="24">
        <v>22</v>
      </c>
      <c r="K26" s="24">
        <v>15</v>
      </c>
      <c r="L26" s="24">
        <v>25</v>
      </c>
      <c r="M26" s="24">
        <v>17</v>
      </c>
      <c r="N26" s="24">
        <v>15</v>
      </c>
      <c r="O26" s="24">
        <v>20</v>
      </c>
      <c r="P26" s="24"/>
      <c r="Q26" s="24">
        <v>176</v>
      </c>
    </row>
    <row r="27" spans="1:17" x14ac:dyDescent="0.3">
      <c r="A27" t="str">
        <f t="shared" si="0"/>
        <v>G00031021265</v>
      </c>
      <c r="B27" t="s">
        <v>25</v>
      </c>
      <c r="C27" t="s">
        <v>58</v>
      </c>
      <c r="D27" t="s">
        <v>329</v>
      </c>
      <c r="E27" s="24">
        <v>8</v>
      </c>
      <c r="F27" s="24">
        <v>10</v>
      </c>
      <c r="G27" s="24">
        <v>6</v>
      </c>
      <c r="H27" s="24">
        <v>8</v>
      </c>
      <c r="I27" s="24">
        <v>5</v>
      </c>
      <c r="J27" s="24">
        <v>4</v>
      </c>
      <c r="K27" s="24">
        <v>17</v>
      </c>
      <c r="L27" s="24">
        <v>9</v>
      </c>
      <c r="M27" s="24">
        <v>14</v>
      </c>
      <c r="N27" s="24">
        <v>4</v>
      </c>
      <c r="O27" s="24">
        <v>2</v>
      </c>
      <c r="P27" s="24">
        <v>7</v>
      </c>
      <c r="Q27" s="24">
        <v>94</v>
      </c>
    </row>
    <row r="28" spans="1:17" x14ac:dyDescent="0.3">
      <c r="A28" t="str">
        <f t="shared" si="0"/>
        <v>G00031021267</v>
      </c>
      <c r="B28" t="s">
        <v>25</v>
      </c>
      <c r="C28" t="s">
        <v>60</v>
      </c>
      <c r="D28" t="s">
        <v>293</v>
      </c>
      <c r="E28" s="24">
        <v>6</v>
      </c>
      <c r="F28" s="24">
        <v>9</v>
      </c>
      <c r="G28" s="24">
        <v>5</v>
      </c>
      <c r="H28" s="24">
        <v>7</v>
      </c>
      <c r="I28" s="24">
        <v>16</v>
      </c>
      <c r="J28" s="24">
        <v>4</v>
      </c>
      <c r="K28" s="24">
        <v>27</v>
      </c>
      <c r="L28" s="24">
        <v>11</v>
      </c>
      <c r="M28" s="24">
        <v>10</v>
      </c>
      <c r="N28" s="24">
        <v>24</v>
      </c>
      <c r="O28" s="24"/>
      <c r="P28" s="24">
        <v>5</v>
      </c>
      <c r="Q28" s="24">
        <v>124</v>
      </c>
    </row>
    <row r="29" spans="1:17" x14ac:dyDescent="0.3">
      <c r="A29" t="str">
        <f t="shared" si="0"/>
        <v>G00031021317</v>
      </c>
      <c r="B29" t="s">
        <v>25</v>
      </c>
      <c r="C29" t="s">
        <v>62</v>
      </c>
      <c r="D29" t="s">
        <v>333</v>
      </c>
      <c r="E29" s="24">
        <v>25</v>
      </c>
      <c r="F29" s="24">
        <v>240</v>
      </c>
      <c r="G29" s="24">
        <v>50</v>
      </c>
      <c r="H29" s="24">
        <v>106</v>
      </c>
      <c r="I29" s="24">
        <v>297</v>
      </c>
      <c r="J29" s="24">
        <v>301</v>
      </c>
      <c r="K29" s="24">
        <v>188</v>
      </c>
      <c r="L29" s="24">
        <v>120</v>
      </c>
      <c r="M29" s="24">
        <v>57</v>
      </c>
      <c r="N29" s="24">
        <v>289</v>
      </c>
      <c r="O29" s="24">
        <v>141</v>
      </c>
      <c r="P29" s="24">
        <v>72</v>
      </c>
      <c r="Q29" s="24">
        <v>1886</v>
      </c>
    </row>
    <row r="30" spans="1:17" x14ac:dyDescent="0.3">
      <c r="A30" t="str">
        <f t="shared" si="0"/>
        <v>G00031021341</v>
      </c>
      <c r="B30" t="s">
        <v>25</v>
      </c>
      <c r="C30" t="s">
        <v>64</v>
      </c>
      <c r="D30" t="s">
        <v>294</v>
      </c>
      <c r="E30" s="24">
        <v>33</v>
      </c>
      <c r="F30" s="24">
        <v>27</v>
      </c>
      <c r="G30" s="24">
        <v>34</v>
      </c>
      <c r="H30" s="24">
        <v>30</v>
      </c>
      <c r="I30" s="24">
        <v>54</v>
      </c>
      <c r="J30" s="24">
        <v>41</v>
      </c>
      <c r="K30" s="24">
        <v>40</v>
      </c>
      <c r="L30" s="24">
        <v>75</v>
      </c>
      <c r="M30" s="24">
        <v>84</v>
      </c>
      <c r="N30" s="24">
        <v>40</v>
      </c>
      <c r="O30" s="24">
        <v>36</v>
      </c>
      <c r="P30" s="24">
        <v>61</v>
      </c>
      <c r="Q30" s="24">
        <v>555</v>
      </c>
    </row>
    <row r="31" spans="1:17" x14ac:dyDescent="0.3">
      <c r="A31" t="str">
        <f t="shared" si="0"/>
        <v>G00031021357</v>
      </c>
      <c r="B31" t="s">
        <v>25</v>
      </c>
      <c r="C31" t="s">
        <v>232</v>
      </c>
      <c r="D31" t="s">
        <v>295</v>
      </c>
      <c r="E31" s="24">
        <v>26</v>
      </c>
      <c r="F31" s="24">
        <v>29</v>
      </c>
      <c r="G31" s="24">
        <v>37</v>
      </c>
      <c r="H31" s="24">
        <v>17</v>
      </c>
      <c r="I31" s="24">
        <v>32</v>
      </c>
      <c r="J31" s="24">
        <v>64</v>
      </c>
      <c r="K31" s="24">
        <v>30</v>
      </c>
      <c r="L31" s="24">
        <v>53</v>
      </c>
      <c r="M31" s="24">
        <v>34</v>
      </c>
      <c r="N31" s="24">
        <v>3</v>
      </c>
      <c r="O31" s="24"/>
      <c r="P31" s="24"/>
      <c r="Q31" s="24">
        <v>325</v>
      </c>
    </row>
    <row r="32" spans="1:17" x14ac:dyDescent="0.3">
      <c r="A32" t="str">
        <f t="shared" si="0"/>
        <v>G00031021358</v>
      </c>
      <c r="B32" t="s">
        <v>25</v>
      </c>
      <c r="C32" t="s">
        <v>233</v>
      </c>
      <c r="D32" t="s">
        <v>296</v>
      </c>
      <c r="E32" s="24">
        <v>15</v>
      </c>
      <c r="F32" s="24">
        <v>16</v>
      </c>
      <c r="G32" s="24">
        <v>25</v>
      </c>
      <c r="H32" s="24">
        <v>12</v>
      </c>
      <c r="I32" s="24">
        <v>13</v>
      </c>
      <c r="J32" s="24">
        <v>29</v>
      </c>
      <c r="K32" s="24">
        <v>29</v>
      </c>
      <c r="L32" s="24">
        <v>23</v>
      </c>
      <c r="M32" s="24">
        <v>24</v>
      </c>
      <c r="N32" s="24">
        <v>22</v>
      </c>
      <c r="O32" s="24">
        <v>16</v>
      </c>
      <c r="P32" s="24"/>
      <c r="Q32" s="24">
        <v>224</v>
      </c>
    </row>
    <row r="33" spans="1:17" x14ac:dyDescent="0.3">
      <c r="A33" t="str">
        <f t="shared" si="0"/>
        <v>G00031021380</v>
      </c>
      <c r="B33" t="s">
        <v>25</v>
      </c>
      <c r="C33" t="s">
        <v>67</v>
      </c>
      <c r="D33" t="s">
        <v>297</v>
      </c>
      <c r="E33" s="24">
        <v>53</v>
      </c>
      <c r="F33" s="24">
        <v>109</v>
      </c>
      <c r="G33" s="24">
        <v>79</v>
      </c>
      <c r="H33" s="24">
        <v>92</v>
      </c>
      <c r="I33" s="24">
        <v>151</v>
      </c>
      <c r="J33" s="24">
        <v>159</v>
      </c>
      <c r="K33" s="24">
        <v>103</v>
      </c>
      <c r="L33" s="24">
        <v>153</v>
      </c>
      <c r="M33" s="24">
        <v>173</v>
      </c>
      <c r="N33" s="24">
        <v>124</v>
      </c>
      <c r="O33" s="24">
        <v>131</v>
      </c>
      <c r="P33" s="24">
        <v>142</v>
      </c>
      <c r="Q33" s="24">
        <v>1469</v>
      </c>
    </row>
    <row r="34" spans="1:17" x14ac:dyDescent="0.3">
      <c r="A34" t="str">
        <f t="shared" si="0"/>
        <v>G00031021381</v>
      </c>
      <c r="B34" t="s">
        <v>25</v>
      </c>
      <c r="C34" t="s">
        <v>69</v>
      </c>
      <c r="D34" t="s">
        <v>298</v>
      </c>
      <c r="E34" s="24">
        <v>51</v>
      </c>
      <c r="F34" s="24">
        <v>85</v>
      </c>
      <c r="G34" s="24">
        <v>113</v>
      </c>
      <c r="H34" s="24">
        <v>69</v>
      </c>
      <c r="I34" s="24">
        <v>92</v>
      </c>
      <c r="J34" s="24">
        <v>88</v>
      </c>
      <c r="K34" s="24">
        <v>77</v>
      </c>
      <c r="L34" s="24">
        <v>123</v>
      </c>
      <c r="M34" s="24">
        <v>136</v>
      </c>
      <c r="N34" s="24">
        <v>138</v>
      </c>
      <c r="O34" s="24">
        <v>104</v>
      </c>
      <c r="P34" s="24">
        <v>136</v>
      </c>
      <c r="Q34" s="24">
        <v>1212</v>
      </c>
    </row>
    <row r="35" spans="1:17" x14ac:dyDescent="0.3">
      <c r="A35" t="str">
        <f t="shared" si="0"/>
        <v>G00031021394</v>
      </c>
      <c r="B35" t="s">
        <v>25</v>
      </c>
      <c r="C35" t="s">
        <v>234</v>
      </c>
      <c r="D35" t="s">
        <v>299</v>
      </c>
      <c r="E35" s="24">
        <v>13</v>
      </c>
      <c r="F35" s="24">
        <v>6</v>
      </c>
      <c r="G35" s="24">
        <v>18</v>
      </c>
      <c r="H35" s="24">
        <v>3</v>
      </c>
      <c r="I35" s="24">
        <v>9</v>
      </c>
      <c r="J35" s="24">
        <v>14</v>
      </c>
      <c r="K35" s="24">
        <v>14</v>
      </c>
      <c r="L35" s="24">
        <v>18</v>
      </c>
      <c r="M35" s="24">
        <v>5</v>
      </c>
      <c r="N35" s="24"/>
      <c r="O35" s="24"/>
      <c r="P35" s="24"/>
      <c r="Q35" s="24">
        <v>100</v>
      </c>
    </row>
    <row r="36" spans="1:17" x14ac:dyDescent="0.3">
      <c r="A36" t="str">
        <f t="shared" si="0"/>
        <v>G00031021395</v>
      </c>
      <c r="B36" t="s">
        <v>25</v>
      </c>
      <c r="C36" t="s">
        <v>235</v>
      </c>
      <c r="D36" t="s">
        <v>300</v>
      </c>
      <c r="E36" s="24">
        <v>2</v>
      </c>
      <c r="F36" s="24">
        <v>4</v>
      </c>
      <c r="G36" s="24">
        <v>4</v>
      </c>
      <c r="H36" s="24">
        <v>4</v>
      </c>
      <c r="I36" s="24"/>
      <c r="J36" s="24">
        <v>10</v>
      </c>
      <c r="K36" s="24">
        <v>12</v>
      </c>
      <c r="L36" s="24">
        <v>11</v>
      </c>
      <c r="M36" s="24">
        <v>2</v>
      </c>
      <c r="N36" s="24"/>
      <c r="O36" s="24"/>
      <c r="P36" s="24"/>
      <c r="Q36" s="24">
        <v>49</v>
      </c>
    </row>
    <row r="37" spans="1:17" x14ac:dyDescent="0.3">
      <c r="A37" t="str">
        <f t="shared" si="0"/>
        <v>G00031021396</v>
      </c>
      <c r="B37" t="s">
        <v>25</v>
      </c>
      <c r="C37" t="s">
        <v>236</v>
      </c>
      <c r="D37" t="s">
        <v>301</v>
      </c>
      <c r="E37" s="24">
        <v>4</v>
      </c>
      <c r="F37" s="24">
        <v>2</v>
      </c>
      <c r="G37" s="24">
        <v>4</v>
      </c>
      <c r="H37" s="24">
        <v>1</v>
      </c>
      <c r="I37" s="24">
        <v>1</v>
      </c>
      <c r="J37" s="24">
        <v>13</v>
      </c>
      <c r="K37" s="24">
        <v>7</v>
      </c>
      <c r="L37" s="24">
        <v>12</v>
      </c>
      <c r="M37" s="24">
        <v>1</v>
      </c>
      <c r="N37" s="24"/>
      <c r="O37" s="24"/>
      <c r="P37" s="24"/>
      <c r="Q37" s="24">
        <v>45</v>
      </c>
    </row>
    <row r="38" spans="1:17" x14ac:dyDescent="0.3">
      <c r="A38" t="str">
        <f t="shared" si="0"/>
        <v>G00031021398</v>
      </c>
      <c r="B38" t="s">
        <v>25</v>
      </c>
      <c r="C38" t="s">
        <v>73</v>
      </c>
      <c r="D38" t="s">
        <v>334</v>
      </c>
      <c r="E38" s="24">
        <v>6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>
        <v>6</v>
      </c>
    </row>
    <row r="39" spans="1:17" x14ac:dyDescent="0.3">
      <c r="A39" t="str">
        <f t="shared" si="0"/>
        <v>G00031021400</v>
      </c>
      <c r="B39" t="s">
        <v>25</v>
      </c>
      <c r="C39" t="s">
        <v>77</v>
      </c>
      <c r="D39" t="s">
        <v>302</v>
      </c>
      <c r="E39" s="24">
        <v>61</v>
      </c>
      <c r="F39" s="24">
        <v>237</v>
      </c>
      <c r="G39" s="24">
        <v>160</v>
      </c>
      <c r="H39" s="24">
        <v>72</v>
      </c>
      <c r="I39" s="24">
        <v>152</v>
      </c>
      <c r="J39" s="24">
        <v>193</v>
      </c>
      <c r="K39" s="24">
        <v>109</v>
      </c>
      <c r="L39" s="24">
        <v>269</v>
      </c>
      <c r="M39" s="24">
        <v>342</v>
      </c>
      <c r="N39" s="24">
        <v>213</v>
      </c>
      <c r="O39" s="24">
        <v>197</v>
      </c>
      <c r="P39" s="24">
        <v>268</v>
      </c>
      <c r="Q39" s="24">
        <v>2273</v>
      </c>
    </row>
    <row r="40" spans="1:17" x14ac:dyDescent="0.3">
      <c r="A40" t="str">
        <f t="shared" si="0"/>
        <v>G00031021432</v>
      </c>
      <c r="B40" t="s">
        <v>25</v>
      </c>
      <c r="C40" t="s">
        <v>79</v>
      </c>
      <c r="D40" t="s">
        <v>303</v>
      </c>
      <c r="E40" s="24">
        <v>297</v>
      </c>
      <c r="F40" s="24">
        <v>302</v>
      </c>
      <c r="G40" s="24">
        <v>407</v>
      </c>
      <c r="H40" s="24">
        <v>260</v>
      </c>
      <c r="I40" s="24">
        <v>611</v>
      </c>
      <c r="J40" s="24">
        <v>792</v>
      </c>
      <c r="K40" s="24">
        <v>705</v>
      </c>
      <c r="L40" s="24">
        <v>602</v>
      </c>
      <c r="M40" s="24">
        <v>610</v>
      </c>
      <c r="N40" s="24">
        <v>403</v>
      </c>
      <c r="O40" s="24">
        <v>466</v>
      </c>
      <c r="P40" s="24">
        <v>283</v>
      </c>
      <c r="Q40" s="24">
        <v>5738</v>
      </c>
    </row>
    <row r="41" spans="1:17" x14ac:dyDescent="0.3">
      <c r="A41" t="str">
        <f t="shared" si="0"/>
        <v>G00031021433</v>
      </c>
      <c r="B41" t="s">
        <v>25</v>
      </c>
      <c r="C41" t="s">
        <v>81</v>
      </c>
      <c r="D41" t="s">
        <v>304</v>
      </c>
      <c r="E41" s="24">
        <v>419</v>
      </c>
      <c r="F41" s="24">
        <v>409</v>
      </c>
      <c r="G41" s="24">
        <v>476</v>
      </c>
      <c r="H41" s="24">
        <v>341</v>
      </c>
      <c r="I41" s="24">
        <v>537</v>
      </c>
      <c r="J41" s="24">
        <v>1085</v>
      </c>
      <c r="K41" s="24">
        <v>680</v>
      </c>
      <c r="L41" s="24">
        <v>664</v>
      </c>
      <c r="M41" s="24">
        <v>565</v>
      </c>
      <c r="N41" s="24">
        <v>528</v>
      </c>
      <c r="O41" s="24">
        <v>504</v>
      </c>
      <c r="P41" s="24">
        <v>405</v>
      </c>
      <c r="Q41" s="24">
        <v>6613</v>
      </c>
    </row>
    <row r="42" spans="1:17" x14ac:dyDescent="0.3">
      <c r="A42" t="str">
        <f t="shared" si="0"/>
        <v>G00031021443</v>
      </c>
      <c r="B42" t="s">
        <v>25</v>
      </c>
      <c r="C42" t="s">
        <v>83</v>
      </c>
      <c r="D42" t="s">
        <v>335</v>
      </c>
      <c r="E42" s="24"/>
      <c r="F42" s="24"/>
      <c r="G42" s="24"/>
      <c r="H42" s="24"/>
      <c r="I42" s="24"/>
      <c r="J42" s="24"/>
      <c r="K42" s="24"/>
      <c r="L42" s="24">
        <v>700</v>
      </c>
      <c r="M42" s="24">
        <v>696</v>
      </c>
      <c r="N42" s="24">
        <v>450</v>
      </c>
      <c r="O42" s="24">
        <v>363</v>
      </c>
      <c r="P42" s="24">
        <v>339</v>
      </c>
      <c r="Q42" s="24">
        <v>2548</v>
      </c>
    </row>
    <row r="43" spans="1:17" x14ac:dyDescent="0.3">
      <c r="A43" t="str">
        <f t="shared" si="0"/>
        <v>G00031021449</v>
      </c>
      <c r="B43" t="s">
        <v>25</v>
      </c>
      <c r="C43" t="s">
        <v>237</v>
      </c>
      <c r="D43" t="s">
        <v>305</v>
      </c>
      <c r="E43" s="24">
        <v>18</v>
      </c>
      <c r="F43" s="24">
        <v>30</v>
      </c>
      <c r="G43" s="24">
        <v>36</v>
      </c>
      <c r="H43" s="24">
        <v>19</v>
      </c>
      <c r="I43" s="24">
        <v>18</v>
      </c>
      <c r="J43" s="24">
        <v>16</v>
      </c>
      <c r="K43" s="24">
        <v>16</v>
      </c>
      <c r="L43" s="24"/>
      <c r="M43" s="24"/>
      <c r="N43" s="24"/>
      <c r="O43" s="24"/>
      <c r="P43" s="24"/>
      <c r="Q43" s="24">
        <v>153</v>
      </c>
    </row>
    <row r="44" spans="1:17" x14ac:dyDescent="0.3">
      <c r="A44" t="str">
        <f t="shared" si="0"/>
        <v>G00031021454</v>
      </c>
      <c r="B44" t="s">
        <v>25</v>
      </c>
      <c r="C44" t="s">
        <v>238</v>
      </c>
      <c r="D44" t="s">
        <v>306</v>
      </c>
      <c r="E44" s="24">
        <v>14</v>
      </c>
      <c r="F44" s="24">
        <v>14</v>
      </c>
      <c r="G44" s="24">
        <v>12</v>
      </c>
      <c r="H44" s="24">
        <v>19</v>
      </c>
      <c r="I44" s="24">
        <v>20</v>
      </c>
      <c r="J44" s="24">
        <v>30</v>
      </c>
      <c r="K44" s="24">
        <v>5</v>
      </c>
      <c r="L44" s="24"/>
      <c r="M44" s="24"/>
      <c r="N44" s="24"/>
      <c r="O44" s="24"/>
      <c r="P44" s="24"/>
      <c r="Q44" s="24">
        <v>114</v>
      </c>
    </row>
    <row r="45" spans="1:17" x14ac:dyDescent="0.3">
      <c r="A45" t="str">
        <f t="shared" si="0"/>
        <v>G00031021458</v>
      </c>
      <c r="B45" t="s">
        <v>25</v>
      </c>
      <c r="C45" t="s">
        <v>239</v>
      </c>
      <c r="D45" t="s">
        <v>307</v>
      </c>
      <c r="E45" s="24">
        <v>1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>
        <v>1</v>
      </c>
    </row>
    <row r="46" spans="1:17" x14ac:dyDescent="0.3">
      <c r="A46" t="str">
        <f t="shared" si="0"/>
        <v>G00031021459</v>
      </c>
      <c r="B46" t="s">
        <v>25</v>
      </c>
      <c r="C46" t="s">
        <v>240</v>
      </c>
      <c r="D46" t="s">
        <v>308</v>
      </c>
      <c r="E46" s="24"/>
      <c r="F46" s="24"/>
      <c r="G46" s="24"/>
      <c r="H46" s="24"/>
      <c r="I46" s="24">
        <v>1</v>
      </c>
      <c r="J46" s="24"/>
      <c r="K46" s="24"/>
      <c r="L46" s="24"/>
      <c r="M46" s="24"/>
      <c r="N46" s="24"/>
      <c r="O46" s="24"/>
      <c r="P46" s="24"/>
      <c r="Q46" s="24">
        <v>1</v>
      </c>
    </row>
    <row r="47" spans="1:17" x14ac:dyDescent="0.3">
      <c r="A47" t="str">
        <f t="shared" si="0"/>
        <v>G00031021460</v>
      </c>
      <c r="B47" t="s">
        <v>25</v>
      </c>
      <c r="C47" t="s">
        <v>241</v>
      </c>
      <c r="D47" t="s">
        <v>309</v>
      </c>
      <c r="E47" s="24">
        <v>18</v>
      </c>
      <c r="F47" s="24">
        <v>29</v>
      </c>
      <c r="G47" s="24">
        <v>30</v>
      </c>
      <c r="H47" s="24">
        <v>16</v>
      </c>
      <c r="I47" s="24">
        <v>21</v>
      </c>
      <c r="J47" s="24">
        <v>55</v>
      </c>
      <c r="K47" s="24">
        <v>29</v>
      </c>
      <c r="L47" s="24">
        <v>42</v>
      </c>
      <c r="M47" s="24">
        <v>37</v>
      </c>
      <c r="N47" s="24">
        <v>28</v>
      </c>
      <c r="O47" s="24">
        <v>25</v>
      </c>
      <c r="P47" s="24"/>
      <c r="Q47" s="24">
        <v>330</v>
      </c>
    </row>
    <row r="48" spans="1:17" x14ac:dyDescent="0.3">
      <c r="A48" t="str">
        <f t="shared" si="0"/>
        <v>G00031021473</v>
      </c>
      <c r="B48" t="s">
        <v>25</v>
      </c>
      <c r="C48" t="s">
        <v>274</v>
      </c>
      <c r="D48" t="s">
        <v>387</v>
      </c>
      <c r="E48" s="24">
        <v>294</v>
      </c>
      <c r="F48" s="24">
        <v>336</v>
      </c>
      <c r="G48" s="24">
        <v>214</v>
      </c>
      <c r="H48" s="24">
        <v>186</v>
      </c>
      <c r="I48" s="24">
        <v>270</v>
      </c>
      <c r="J48" s="24">
        <v>651</v>
      </c>
      <c r="K48" s="24"/>
      <c r="L48" s="24"/>
      <c r="M48" s="24"/>
      <c r="N48" s="24"/>
      <c r="O48" s="24"/>
      <c r="P48" s="24"/>
      <c r="Q48" s="24">
        <v>1951</v>
      </c>
    </row>
    <row r="49" spans="1:17" x14ac:dyDescent="0.3">
      <c r="A49" t="str">
        <f t="shared" si="0"/>
        <v>G00031021479</v>
      </c>
      <c r="B49" t="s">
        <v>25</v>
      </c>
      <c r="C49" t="s">
        <v>242</v>
      </c>
      <c r="D49" t="s">
        <v>310</v>
      </c>
      <c r="E49" s="24">
        <v>143</v>
      </c>
      <c r="F49" s="24">
        <v>107</v>
      </c>
      <c r="G49" s="24">
        <v>141</v>
      </c>
      <c r="H49" s="24">
        <v>55</v>
      </c>
      <c r="I49" s="24">
        <v>259</v>
      </c>
      <c r="J49" s="24">
        <v>225</v>
      </c>
      <c r="K49" s="24">
        <v>173</v>
      </c>
      <c r="L49" s="24">
        <v>276</v>
      </c>
      <c r="M49" s="24">
        <v>299</v>
      </c>
      <c r="N49" s="24">
        <v>171</v>
      </c>
      <c r="O49" s="24">
        <v>203</v>
      </c>
      <c r="P49" s="24">
        <v>173</v>
      </c>
      <c r="Q49" s="24">
        <v>2225</v>
      </c>
    </row>
    <row r="50" spans="1:17" x14ac:dyDescent="0.3">
      <c r="A50" t="str">
        <f t="shared" si="0"/>
        <v>G00031021481</v>
      </c>
      <c r="B50" t="s">
        <v>25</v>
      </c>
      <c r="C50" t="s">
        <v>248</v>
      </c>
      <c r="D50" t="s">
        <v>336</v>
      </c>
      <c r="E50" s="24">
        <v>57</v>
      </c>
      <c r="F50" s="24">
        <v>9</v>
      </c>
      <c r="G50" s="24">
        <v>10</v>
      </c>
      <c r="H50" s="24">
        <v>2</v>
      </c>
      <c r="I50" s="24">
        <v>61</v>
      </c>
      <c r="J50" s="24">
        <v>44</v>
      </c>
      <c r="K50" s="24">
        <v>32</v>
      </c>
      <c r="L50" s="24">
        <v>21</v>
      </c>
      <c r="M50" s="24">
        <v>14</v>
      </c>
      <c r="N50" s="24">
        <v>29</v>
      </c>
      <c r="O50" s="24">
        <v>6</v>
      </c>
      <c r="P50" s="24">
        <v>12</v>
      </c>
      <c r="Q50" s="24">
        <v>297</v>
      </c>
    </row>
    <row r="51" spans="1:17" x14ac:dyDescent="0.3">
      <c r="A51" t="str">
        <f t="shared" si="0"/>
        <v>G00031021482</v>
      </c>
      <c r="B51" t="s">
        <v>25</v>
      </c>
      <c r="C51" t="s">
        <v>249</v>
      </c>
      <c r="D51" t="s">
        <v>337</v>
      </c>
      <c r="E51" s="24">
        <v>20</v>
      </c>
      <c r="F51" s="24">
        <v>11</v>
      </c>
      <c r="G51" s="24">
        <v>18</v>
      </c>
      <c r="H51" s="24">
        <v>2</v>
      </c>
      <c r="I51" s="24">
        <v>35</v>
      </c>
      <c r="J51" s="24">
        <v>78</v>
      </c>
      <c r="K51" s="24">
        <v>22</v>
      </c>
      <c r="L51" s="24">
        <v>137</v>
      </c>
      <c r="M51" s="24">
        <v>40</v>
      </c>
      <c r="N51" s="24">
        <v>43</v>
      </c>
      <c r="O51" s="24">
        <v>60</v>
      </c>
      <c r="P51" s="24">
        <v>37</v>
      </c>
      <c r="Q51" s="24">
        <v>503</v>
      </c>
    </row>
    <row r="52" spans="1:17" x14ac:dyDescent="0.3">
      <c r="A52" t="str">
        <f t="shared" si="0"/>
        <v>G00031021483</v>
      </c>
      <c r="B52" t="s">
        <v>25</v>
      </c>
      <c r="C52" t="s">
        <v>250</v>
      </c>
      <c r="D52" t="s">
        <v>338</v>
      </c>
      <c r="E52" s="24">
        <v>14</v>
      </c>
      <c r="F52" s="24">
        <v>12</v>
      </c>
      <c r="G52" s="24">
        <v>14</v>
      </c>
      <c r="H52" s="24">
        <v>5</v>
      </c>
      <c r="I52" s="24">
        <v>53</v>
      </c>
      <c r="J52" s="24">
        <v>45</v>
      </c>
      <c r="K52" s="24">
        <v>12</v>
      </c>
      <c r="L52" s="24">
        <v>15</v>
      </c>
      <c r="M52" s="24">
        <v>15</v>
      </c>
      <c r="N52" s="24">
        <v>11</v>
      </c>
      <c r="O52" s="24">
        <v>11</v>
      </c>
      <c r="P52" s="24">
        <v>10</v>
      </c>
      <c r="Q52" s="24">
        <v>217</v>
      </c>
    </row>
    <row r="53" spans="1:17" x14ac:dyDescent="0.3">
      <c r="A53" t="str">
        <f t="shared" si="0"/>
        <v>G00031021496</v>
      </c>
      <c r="B53" t="s">
        <v>25</v>
      </c>
      <c r="C53" t="s">
        <v>251</v>
      </c>
      <c r="D53" t="s">
        <v>339</v>
      </c>
      <c r="E53" s="24">
        <v>14</v>
      </c>
      <c r="F53" s="24">
        <v>15</v>
      </c>
      <c r="G53" s="24">
        <v>12</v>
      </c>
      <c r="H53" s="24">
        <v>5</v>
      </c>
      <c r="I53" s="24">
        <v>59</v>
      </c>
      <c r="J53" s="24">
        <v>45</v>
      </c>
      <c r="K53" s="24">
        <v>17</v>
      </c>
      <c r="L53" s="24">
        <v>19</v>
      </c>
      <c r="M53" s="24">
        <v>19</v>
      </c>
      <c r="N53" s="24">
        <v>15</v>
      </c>
      <c r="O53" s="24">
        <v>9</v>
      </c>
      <c r="P53" s="24">
        <v>27</v>
      </c>
      <c r="Q53" s="24">
        <v>256</v>
      </c>
    </row>
    <row r="54" spans="1:17" x14ac:dyDescent="0.3">
      <c r="A54" t="str">
        <f t="shared" si="0"/>
        <v>G00031021497</v>
      </c>
      <c r="B54" t="s">
        <v>25</v>
      </c>
      <c r="C54" t="s">
        <v>252</v>
      </c>
      <c r="D54" t="s">
        <v>340</v>
      </c>
      <c r="E54" s="24">
        <v>43</v>
      </c>
      <c r="F54" s="24">
        <v>45</v>
      </c>
      <c r="G54" s="24">
        <v>24</v>
      </c>
      <c r="H54" s="24">
        <v>52</v>
      </c>
      <c r="I54" s="24">
        <v>32</v>
      </c>
      <c r="J54" s="24">
        <v>87</v>
      </c>
      <c r="K54" s="24">
        <v>27</v>
      </c>
      <c r="L54" s="24">
        <v>97</v>
      </c>
      <c r="M54" s="24">
        <v>73</v>
      </c>
      <c r="N54" s="24">
        <v>80</v>
      </c>
      <c r="O54" s="24">
        <v>117</v>
      </c>
      <c r="P54" s="24">
        <v>92</v>
      </c>
      <c r="Q54" s="24">
        <v>769</v>
      </c>
    </row>
    <row r="55" spans="1:17" x14ac:dyDescent="0.3">
      <c r="A55" t="str">
        <f t="shared" si="0"/>
        <v>G00031021499</v>
      </c>
      <c r="B55" t="s">
        <v>25</v>
      </c>
      <c r="C55" t="s">
        <v>85</v>
      </c>
      <c r="D55" t="s">
        <v>311</v>
      </c>
      <c r="E55" s="24">
        <v>5</v>
      </c>
      <c r="F55" s="24">
        <v>7</v>
      </c>
      <c r="G55" s="24">
        <v>1</v>
      </c>
      <c r="H55" s="24"/>
      <c r="I55" s="24">
        <v>12</v>
      </c>
      <c r="J55" s="24">
        <v>11</v>
      </c>
      <c r="K55" s="24">
        <v>6</v>
      </c>
      <c r="L55" s="24">
        <v>12</v>
      </c>
      <c r="M55" s="24">
        <v>9</v>
      </c>
      <c r="N55" s="24">
        <v>5</v>
      </c>
      <c r="O55" s="24">
        <v>8</v>
      </c>
      <c r="P55" s="24">
        <v>2</v>
      </c>
      <c r="Q55" s="24">
        <v>78</v>
      </c>
    </row>
    <row r="56" spans="1:17" x14ac:dyDescent="0.3">
      <c r="A56" t="str">
        <f t="shared" si="0"/>
        <v>G00031021500</v>
      </c>
      <c r="B56" t="s">
        <v>25</v>
      </c>
      <c r="C56" t="s">
        <v>87</v>
      </c>
      <c r="D56" t="s">
        <v>312</v>
      </c>
      <c r="E56" s="24">
        <v>1</v>
      </c>
      <c r="F56" s="24">
        <v>2</v>
      </c>
      <c r="G56" s="24"/>
      <c r="H56" s="24"/>
      <c r="I56" s="24">
        <v>4</v>
      </c>
      <c r="J56" s="24">
        <v>4</v>
      </c>
      <c r="K56" s="24">
        <v>2</v>
      </c>
      <c r="L56" s="24">
        <v>5</v>
      </c>
      <c r="M56" s="24">
        <v>4</v>
      </c>
      <c r="N56" s="24">
        <v>3</v>
      </c>
      <c r="O56" s="24">
        <v>1</v>
      </c>
      <c r="P56" s="24">
        <v>1</v>
      </c>
      <c r="Q56" s="24">
        <v>27</v>
      </c>
    </row>
    <row r="57" spans="1:17" x14ac:dyDescent="0.3">
      <c r="A57" t="str">
        <f t="shared" si="0"/>
        <v>G00031021501</v>
      </c>
      <c r="B57" t="s">
        <v>25</v>
      </c>
      <c r="C57" t="s">
        <v>89</v>
      </c>
      <c r="D57" t="s">
        <v>313</v>
      </c>
      <c r="E57" s="24">
        <v>5</v>
      </c>
      <c r="F57" s="24">
        <v>7</v>
      </c>
      <c r="G57" s="24">
        <v>1</v>
      </c>
      <c r="H57" s="24"/>
      <c r="I57" s="24">
        <v>9</v>
      </c>
      <c r="J57" s="24">
        <v>9</v>
      </c>
      <c r="K57" s="24">
        <v>4</v>
      </c>
      <c r="L57" s="24">
        <v>14</v>
      </c>
      <c r="M57" s="24">
        <v>7</v>
      </c>
      <c r="N57" s="24">
        <v>3</v>
      </c>
      <c r="O57" s="24">
        <v>6</v>
      </c>
      <c r="P57" s="24">
        <v>2</v>
      </c>
      <c r="Q57" s="24">
        <v>67</v>
      </c>
    </row>
    <row r="58" spans="1:17" x14ac:dyDescent="0.3">
      <c r="A58" t="str">
        <f t="shared" si="0"/>
        <v>G00031021502</v>
      </c>
      <c r="B58" t="s">
        <v>25</v>
      </c>
      <c r="C58" t="s">
        <v>91</v>
      </c>
      <c r="D58" t="s">
        <v>341</v>
      </c>
      <c r="E58" s="24">
        <v>246</v>
      </c>
      <c r="F58" s="24">
        <v>275</v>
      </c>
      <c r="G58" s="24">
        <v>547</v>
      </c>
      <c r="H58" s="24">
        <v>485</v>
      </c>
      <c r="I58" s="24">
        <v>633</v>
      </c>
      <c r="J58" s="24">
        <v>560</v>
      </c>
      <c r="K58" s="24">
        <v>600</v>
      </c>
      <c r="L58" s="24">
        <v>1010</v>
      </c>
      <c r="M58" s="24">
        <v>1318</v>
      </c>
      <c r="N58" s="24">
        <v>1050</v>
      </c>
      <c r="O58" s="24">
        <v>865</v>
      </c>
      <c r="P58" s="24">
        <v>1138</v>
      </c>
      <c r="Q58" s="24">
        <v>8727</v>
      </c>
    </row>
    <row r="59" spans="1:17" x14ac:dyDescent="0.3">
      <c r="A59" t="str">
        <f t="shared" si="0"/>
        <v>G00031021504</v>
      </c>
      <c r="B59" t="s">
        <v>25</v>
      </c>
      <c r="C59" t="s">
        <v>243</v>
      </c>
      <c r="D59" t="s">
        <v>314</v>
      </c>
      <c r="E59" s="24">
        <v>7</v>
      </c>
      <c r="F59" s="24">
        <v>18</v>
      </c>
      <c r="G59" s="24"/>
      <c r="H59" s="24">
        <v>3</v>
      </c>
      <c r="I59" s="24"/>
      <c r="J59" s="24">
        <v>6</v>
      </c>
      <c r="K59" s="24">
        <v>2</v>
      </c>
      <c r="L59" s="24">
        <v>6</v>
      </c>
      <c r="M59" s="24">
        <v>3</v>
      </c>
      <c r="N59" s="24"/>
      <c r="O59" s="24">
        <v>5</v>
      </c>
      <c r="P59" s="24">
        <v>5</v>
      </c>
      <c r="Q59" s="24">
        <v>55</v>
      </c>
    </row>
    <row r="60" spans="1:17" x14ac:dyDescent="0.3">
      <c r="A60" t="str">
        <f t="shared" si="0"/>
        <v>G00031021505</v>
      </c>
      <c r="B60" t="s">
        <v>25</v>
      </c>
      <c r="C60" t="s">
        <v>244</v>
      </c>
      <c r="D60" t="s">
        <v>315</v>
      </c>
      <c r="E60" s="24">
        <v>6</v>
      </c>
      <c r="F60" s="24">
        <v>16</v>
      </c>
      <c r="G60" s="24"/>
      <c r="H60" s="24">
        <v>1</v>
      </c>
      <c r="I60" s="24">
        <v>1</v>
      </c>
      <c r="J60" s="24">
        <v>30</v>
      </c>
      <c r="K60" s="24">
        <v>3</v>
      </c>
      <c r="L60" s="24">
        <v>7</v>
      </c>
      <c r="M60" s="24">
        <v>3</v>
      </c>
      <c r="N60" s="24">
        <v>1</v>
      </c>
      <c r="O60" s="24">
        <v>4</v>
      </c>
      <c r="P60" s="24">
        <v>6</v>
      </c>
      <c r="Q60" s="24">
        <v>78</v>
      </c>
    </row>
    <row r="61" spans="1:17" x14ac:dyDescent="0.3">
      <c r="A61" t="str">
        <f t="shared" si="0"/>
        <v>G00031021506</v>
      </c>
      <c r="B61" t="s">
        <v>25</v>
      </c>
      <c r="C61" t="s">
        <v>93</v>
      </c>
      <c r="D61" t="s">
        <v>342</v>
      </c>
      <c r="E61" s="24">
        <v>13</v>
      </c>
      <c r="F61" s="24">
        <v>25</v>
      </c>
      <c r="G61" s="24">
        <v>13</v>
      </c>
      <c r="H61" s="24">
        <v>14</v>
      </c>
      <c r="I61" s="24">
        <v>16</v>
      </c>
      <c r="J61" s="24">
        <v>32</v>
      </c>
      <c r="K61" s="24">
        <v>48</v>
      </c>
      <c r="L61" s="24">
        <v>23</v>
      </c>
      <c r="M61" s="24">
        <v>40</v>
      </c>
      <c r="N61" s="24">
        <v>31</v>
      </c>
      <c r="O61" s="24">
        <v>26</v>
      </c>
      <c r="P61" s="24">
        <v>56</v>
      </c>
      <c r="Q61" s="24">
        <v>337</v>
      </c>
    </row>
    <row r="62" spans="1:17" x14ac:dyDescent="0.3">
      <c r="A62" t="str">
        <f t="shared" si="0"/>
        <v>G00031021509</v>
      </c>
      <c r="B62" t="s">
        <v>25</v>
      </c>
      <c r="C62" t="s">
        <v>254</v>
      </c>
      <c r="D62" t="s">
        <v>344</v>
      </c>
      <c r="E62" s="24">
        <v>2</v>
      </c>
      <c r="F62" s="24">
        <v>5</v>
      </c>
      <c r="G62" s="24">
        <v>6</v>
      </c>
      <c r="H62" s="24">
        <v>5</v>
      </c>
      <c r="I62" s="24">
        <v>2</v>
      </c>
      <c r="J62" s="24">
        <v>15</v>
      </c>
      <c r="K62" s="24">
        <v>12</v>
      </c>
      <c r="L62" s="24">
        <v>21</v>
      </c>
      <c r="M62" s="24">
        <v>5</v>
      </c>
      <c r="N62" s="24">
        <v>1</v>
      </c>
      <c r="O62" s="24"/>
      <c r="P62" s="24"/>
      <c r="Q62" s="24">
        <v>74</v>
      </c>
    </row>
    <row r="63" spans="1:17" x14ac:dyDescent="0.3">
      <c r="A63" t="str">
        <f t="shared" si="0"/>
        <v>G00031021523</v>
      </c>
      <c r="B63" t="s">
        <v>25</v>
      </c>
      <c r="C63" t="s">
        <v>255</v>
      </c>
      <c r="D63" t="s">
        <v>345</v>
      </c>
      <c r="E63" s="24">
        <v>2</v>
      </c>
      <c r="F63" s="24">
        <v>4</v>
      </c>
      <c r="G63" s="24">
        <v>1</v>
      </c>
      <c r="H63" s="24"/>
      <c r="I63" s="24">
        <v>3</v>
      </c>
      <c r="J63" s="24">
        <v>4</v>
      </c>
      <c r="K63" s="24">
        <v>6</v>
      </c>
      <c r="L63" s="24">
        <v>3</v>
      </c>
      <c r="M63" s="24">
        <v>10</v>
      </c>
      <c r="N63" s="24">
        <v>3</v>
      </c>
      <c r="O63" s="24">
        <v>15</v>
      </c>
      <c r="P63" s="24">
        <v>12</v>
      </c>
      <c r="Q63" s="24">
        <v>63</v>
      </c>
    </row>
    <row r="64" spans="1:17" x14ac:dyDescent="0.3">
      <c r="A64" t="str">
        <f t="shared" si="0"/>
        <v>G00031021524</v>
      </c>
      <c r="B64" t="s">
        <v>25</v>
      </c>
      <c r="C64" t="s">
        <v>256</v>
      </c>
      <c r="D64" t="s">
        <v>346</v>
      </c>
      <c r="E64" s="24">
        <v>5</v>
      </c>
      <c r="F64" s="24"/>
      <c r="G64" s="24"/>
      <c r="H64" s="24"/>
      <c r="I64" s="24">
        <v>10</v>
      </c>
      <c r="J64" s="24"/>
      <c r="K64" s="24"/>
      <c r="L64" s="24"/>
      <c r="M64" s="24"/>
      <c r="N64" s="24">
        <v>9</v>
      </c>
      <c r="O64" s="24">
        <v>10</v>
      </c>
      <c r="P64" s="24">
        <v>23</v>
      </c>
      <c r="Q64" s="24">
        <v>57</v>
      </c>
    </row>
    <row r="65" spans="1:17" x14ac:dyDescent="0.3">
      <c r="A65" t="str">
        <f t="shared" si="0"/>
        <v>G00031021525</v>
      </c>
      <c r="B65" t="s">
        <v>25</v>
      </c>
      <c r="C65" t="s">
        <v>257</v>
      </c>
      <c r="D65" t="s">
        <v>347</v>
      </c>
      <c r="E65" s="24"/>
      <c r="F65" s="24">
        <v>6</v>
      </c>
      <c r="G65" s="24">
        <v>1</v>
      </c>
      <c r="H65" s="24">
        <v>5</v>
      </c>
      <c r="I65" s="24">
        <v>2</v>
      </c>
      <c r="J65" s="24">
        <v>17</v>
      </c>
      <c r="K65" s="24"/>
      <c r="L65" s="24">
        <v>2</v>
      </c>
      <c r="M65" s="24">
        <v>3</v>
      </c>
      <c r="N65" s="24">
        <v>3</v>
      </c>
      <c r="O65" s="24">
        <v>1</v>
      </c>
      <c r="P65" s="24"/>
      <c r="Q65" s="24">
        <v>40</v>
      </c>
    </row>
    <row r="66" spans="1:17" x14ac:dyDescent="0.3">
      <c r="A66" t="str">
        <f t="shared" si="0"/>
        <v>G00031021526</v>
      </c>
      <c r="B66" t="s">
        <v>25</v>
      </c>
      <c r="C66" t="s">
        <v>245</v>
      </c>
      <c r="D66" t="s">
        <v>316</v>
      </c>
      <c r="E66" s="24">
        <v>9</v>
      </c>
      <c r="F66" s="24">
        <v>18</v>
      </c>
      <c r="G66" s="24">
        <v>2</v>
      </c>
      <c r="H66" s="24">
        <v>10</v>
      </c>
      <c r="I66" s="24">
        <v>2</v>
      </c>
      <c r="J66" s="24">
        <v>6</v>
      </c>
      <c r="K66" s="24">
        <v>9</v>
      </c>
      <c r="L66" s="24">
        <v>13</v>
      </c>
      <c r="M66" s="24">
        <v>9</v>
      </c>
      <c r="N66" s="24">
        <v>5</v>
      </c>
      <c r="O66" s="24">
        <v>7</v>
      </c>
      <c r="P66" s="24">
        <v>19</v>
      </c>
      <c r="Q66" s="24">
        <v>109</v>
      </c>
    </row>
    <row r="67" spans="1:17" x14ac:dyDescent="0.3">
      <c r="A67" t="str">
        <f t="shared" si="0"/>
        <v>G00031021527</v>
      </c>
      <c r="B67" t="s">
        <v>25</v>
      </c>
      <c r="C67" t="s">
        <v>258</v>
      </c>
      <c r="D67" t="s">
        <v>348</v>
      </c>
      <c r="E67" s="24">
        <v>8</v>
      </c>
      <c r="F67" s="24">
        <v>8</v>
      </c>
      <c r="G67" s="24"/>
      <c r="H67" s="24">
        <v>1</v>
      </c>
      <c r="I67" s="24">
        <v>3</v>
      </c>
      <c r="J67" s="24">
        <v>3</v>
      </c>
      <c r="K67" s="24">
        <v>6</v>
      </c>
      <c r="L67" s="24">
        <v>3</v>
      </c>
      <c r="M67" s="24">
        <v>11</v>
      </c>
      <c r="N67" s="24">
        <v>3</v>
      </c>
      <c r="O67" s="24">
        <v>7</v>
      </c>
      <c r="P67" s="24">
        <v>8</v>
      </c>
      <c r="Q67" s="24">
        <v>61</v>
      </c>
    </row>
    <row r="68" spans="1:17" x14ac:dyDescent="0.3">
      <c r="A68" t="str">
        <f t="shared" si="0"/>
        <v>G00031021528</v>
      </c>
      <c r="B68" t="s">
        <v>25</v>
      </c>
      <c r="C68" t="s">
        <v>259</v>
      </c>
      <c r="D68" t="s">
        <v>349</v>
      </c>
      <c r="E68" s="24">
        <v>2</v>
      </c>
      <c r="F68" s="24">
        <v>5</v>
      </c>
      <c r="G68" s="24">
        <v>1</v>
      </c>
      <c r="H68" s="24">
        <v>2</v>
      </c>
      <c r="I68" s="24"/>
      <c r="J68" s="24">
        <v>8</v>
      </c>
      <c r="K68" s="24">
        <v>7</v>
      </c>
      <c r="L68" s="24">
        <v>4</v>
      </c>
      <c r="M68" s="24">
        <v>6</v>
      </c>
      <c r="N68" s="24">
        <v>8</v>
      </c>
      <c r="O68" s="24">
        <v>8</v>
      </c>
      <c r="P68" s="24">
        <v>10</v>
      </c>
      <c r="Q68" s="24">
        <v>61</v>
      </c>
    </row>
    <row r="69" spans="1:17" x14ac:dyDescent="0.3">
      <c r="A69" t="str">
        <f t="shared" si="0"/>
        <v>G00031021529</v>
      </c>
      <c r="B69" t="s">
        <v>25</v>
      </c>
      <c r="C69" t="s">
        <v>260</v>
      </c>
      <c r="D69" t="s">
        <v>350</v>
      </c>
      <c r="E69" s="24">
        <v>36</v>
      </c>
      <c r="F69" s="24">
        <v>15</v>
      </c>
      <c r="G69" s="24">
        <v>20</v>
      </c>
      <c r="H69" s="24"/>
      <c r="I69" s="24">
        <v>3</v>
      </c>
      <c r="J69" s="24">
        <v>7</v>
      </c>
      <c r="K69" s="24">
        <v>8</v>
      </c>
      <c r="L69" s="24">
        <v>6</v>
      </c>
      <c r="M69" s="24">
        <v>1</v>
      </c>
      <c r="N69" s="24">
        <v>6</v>
      </c>
      <c r="O69" s="24">
        <v>15</v>
      </c>
      <c r="P69" s="24">
        <v>101</v>
      </c>
      <c r="Q69" s="24">
        <v>218</v>
      </c>
    </row>
    <row r="70" spans="1:17" x14ac:dyDescent="0.3">
      <c r="A70" t="str">
        <f t="shared" si="0"/>
        <v>G00031021532</v>
      </c>
      <c r="B70" t="s">
        <v>25</v>
      </c>
      <c r="C70" t="s">
        <v>262</v>
      </c>
      <c r="D70" t="s">
        <v>352</v>
      </c>
      <c r="E70" s="24">
        <v>8</v>
      </c>
      <c r="F70" s="24">
        <v>1</v>
      </c>
      <c r="G70" s="24"/>
      <c r="H70" s="24"/>
      <c r="I70" s="24">
        <v>4</v>
      </c>
      <c r="J70" s="24">
        <v>3</v>
      </c>
      <c r="K70" s="24">
        <v>8</v>
      </c>
      <c r="L70" s="24">
        <v>14</v>
      </c>
      <c r="M70" s="24"/>
      <c r="N70" s="24">
        <v>3</v>
      </c>
      <c r="O70" s="24">
        <v>5</v>
      </c>
      <c r="P70" s="24">
        <v>4</v>
      </c>
      <c r="Q70" s="24">
        <v>50</v>
      </c>
    </row>
    <row r="71" spans="1:17" x14ac:dyDescent="0.3">
      <c r="A71" t="str">
        <f t="shared" si="0"/>
        <v>G00031021533</v>
      </c>
      <c r="B71" t="s">
        <v>25</v>
      </c>
      <c r="C71" t="s">
        <v>263</v>
      </c>
      <c r="D71" t="s">
        <v>353</v>
      </c>
      <c r="E71" s="24">
        <v>1</v>
      </c>
      <c r="F71" s="24">
        <v>12</v>
      </c>
      <c r="G71" s="24">
        <v>1</v>
      </c>
      <c r="H71" s="24">
        <v>12</v>
      </c>
      <c r="I71" s="24">
        <v>15</v>
      </c>
      <c r="J71" s="24">
        <v>14</v>
      </c>
      <c r="K71" s="24">
        <v>24</v>
      </c>
      <c r="L71" s="24">
        <v>12</v>
      </c>
      <c r="M71" s="24">
        <v>23</v>
      </c>
      <c r="N71" s="24">
        <v>1</v>
      </c>
      <c r="O71" s="24">
        <v>5</v>
      </c>
      <c r="P71" s="24">
        <v>1</v>
      </c>
      <c r="Q71" s="24">
        <v>121</v>
      </c>
    </row>
    <row r="72" spans="1:17" x14ac:dyDescent="0.3">
      <c r="A72" t="str">
        <f t="shared" ref="A72:A135" si="1">CONCATENATE(B72,C72)</f>
        <v>G00031021534</v>
      </c>
      <c r="B72" t="s">
        <v>25</v>
      </c>
      <c r="C72" t="s">
        <v>264</v>
      </c>
      <c r="D72" t="s">
        <v>354</v>
      </c>
      <c r="E72" s="24">
        <v>2</v>
      </c>
      <c r="F72" s="24">
        <v>1</v>
      </c>
      <c r="G72" s="24"/>
      <c r="H72" s="24"/>
      <c r="I72" s="24">
        <v>4</v>
      </c>
      <c r="J72" s="24">
        <v>2</v>
      </c>
      <c r="K72" s="24">
        <v>3</v>
      </c>
      <c r="L72" s="24">
        <v>3</v>
      </c>
      <c r="M72" s="24">
        <v>4</v>
      </c>
      <c r="N72" s="24">
        <v>2</v>
      </c>
      <c r="O72" s="24">
        <v>2</v>
      </c>
      <c r="P72" s="24">
        <v>4</v>
      </c>
      <c r="Q72" s="24">
        <v>27</v>
      </c>
    </row>
    <row r="73" spans="1:17" x14ac:dyDescent="0.3">
      <c r="A73" t="str">
        <f t="shared" si="1"/>
        <v>G00031021536</v>
      </c>
      <c r="B73" t="s">
        <v>25</v>
      </c>
      <c r="C73" t="s">
        <v>265</v>
      </c>
      <c r="D73" t="s">
        <v>355</v>
      </c>
      <c r="E73" s="24"/>
      <c r="F73" s="24"/>
      <c r="G73" s="24">
        <v>2</v>
      </c>
      <c r="H73" s="24"/>
      <c r="I73" s="24"/>
      <c r="J73" s="24"/>
      <c r="K73" s="24"/>
      <c r="L73" s="24"/>
      <c r="M73" s="24"/>
      <c r="N73" s="24"/>
      <c r="O73" s="24"/>
      <c r="P73" s="24"/>
      <c r="Q73" s="24">
        <v>2</v>
      </c>
    </row>
    <row r="74" spans="1:17" x14ac:dyDescent="0.3">
      <c r="A74" t="str">
        <f t="shared" si="1"/>
        <v>G00031021537</v>
      </c>
      <c r="B74" t="s">
        <v>25</v>
      </c>
      <c r="C74" t="s">
        <v>266</v>
      </c>
      <c r="D74" t="s">
        <v>356</v>
      </c>
      <c r="E74" s="24">
        <v>1</v>
      </c>
      <c r="F74" s="24">
        <v>4</v>
      </c>
      <c r="G74" s="24">
        <v>17</v>
      </c>
      <c r="H74" s="24"/>
      <c r="I74" s="24"/>
      <c r="J74" s="24"/>
      <c r="K74" s="24"/>
      <c r="L74" s="24"/>
      <c r="M74" s="24"/>
      <c r="N74" s="24"/>
      <c r="O74" s="24"/>
      <c r="P74" s="24"/>
      <c r="Q74" s="24">
        <v>22</v>
      </c>
    </row>
    <row r="75" spans="1:17" x14ac:dyDescent="0.3">
      <c r="A75" t="str">
        <f t="shared" si="1"/>
        <v>G00031021539</v>
      </c>
      <c r="B75" t="s">
        <v>25</v>
      </c>
      <c r="C75" t="s">
        <v>99</v>
      </c>
      <c r="D75" t="s">
        <v>393</v>
      </c>
      <c r="E75" s="24"/>
      <c r="F75" s="24"/>
      <c r="G75" s="24"/>
      <c r="H75" s="24"/>
      <c r="I75" s="24"/>
      <c r="J75" s="24"/>
      <c r="K75" s="24"/>
      <c r="L75" s="24"/>
      <c r="M75" s="24"/>
      <c r="N75" s="24">
        <v>10</v>
      </c>
      <c r="O75" s="24">
        <v>10</v>
      </c>
      <c r="P75" s="24">
        <v>10</v>
      </c>
      <c r="Q75" s="24">
        <v>30</v>
      </c>
    </row>
    <row r="76" spans="1:17" x14ac:dyDescent="0.3">
      <c r="A76" t="str">
        <f t="shared" si="1"/>
        <v>G00031021541</v>
      </c>
      <c r="B76" t="s">
        <v>25</v>
      </c>
      <c r="C76" t="s">
        <v>267</v>
      </c>
      <c r="D76" t="s">
        <v>357</v>
      </c>
      <c r="E76" s="24">
        <v>16</v>
      </c>
      <c r="F76" s="24">
        <v>23</v>
      </c>
      <c r="G76" s="24">
        <v>15</v>
      </c>
      <c r="H76" s="24">
        <v>4</v>
      </c>
      <c r="I76" s="24">
        <v>20</v>
      </c>
      <c r="J76" s="24">
        <v>13</v>
      </c>
      <c r="K76" s="24">
        <v>12</v>
      </c>
      <c r="L76" s="24">
        <v>19</v>
      </c>
      <c r="M76" s="24">
        <v>22</v>
      </c>
      <c r="N76" s="24">
        <v>16</v>
      </c>
      <c r="O76" s="24">
        <v>11</v>
      </c>
      <c r="P76" s="24"/>
      <c r="Q76" s="24">
        <v>171</v>
      </c>
    </row>
    <row r="77" spans="1:17" x14ac:dyDescent="0.3">
      <c r="A77" t="str">
        <f t="shared" si="1"/>
        <v>G00031021542</v>
      </c>
      <c r="B77" t="s">
        <v>25</v>
      </c>
      <c r="C77" t="s">
        <v>102</v>
      </c>
      <c r="D77" t="s">
        <v>358</v>
      </c>
      <c r="E77" s="24"/>
      <c r="F77" s="24"/>
      <c r="G77" s="24">
        <v>1</v>
      </c>
      <c r="H77" s="24">
        <v>2</v>
      </c>
      <c r="I77" s="24">
        <v>6</v>
      </c>
      <c r="J77" s="24">
        <v>7</v>
      </c>
      <c r="K77" s="24">
        <v>0</v>
      </c>
      <c r="L77" s="24">
        <v>2</v>
      </c>
      <c r="M77" s="24">
        <v>6</v>
      </c>
      <c r="N77" s="24">
        <v>7</v>
      </c>
      <c r="O77" s="24"/>
      <c r="P77" s="24">
        <v>12</v>
      </c>
      <c r="Q77" s="24">
        <v>43</v>
      </c>
    </row>
    <row r="78" spans="1:17" x14ac:dyDescent="0.3">
      <c r="A78" t="str">
        <f t="shared" si="1"/>
        <v>G00031021555</v>
      </c>
      <c r="B78" t="s">
        <v>25</v>
      </c>
      <c r="C78" t="s">
        <v>275</v>
      </c>
      <c r="D78" t="s">
        <v>388</v>
      </c>
      <c r="E78" s="24">
        <v>2</v>
      </c>
      <c r="F78" s="24">
        <v>1</v>
      </c>
      <c r="G78" s="24">
        <v>1</v>
      </c>
      <c r="H78" s="24">
        <v>5</v>
      </c>
      <c r="I78" s="24">
        <v>10</v>
      </c>
      <c r="J78" s="24">
        <v>16</v>
      </c>
      <c r="K78" s="24">
        <v>17</v>
      </c>
      <c r="L78" s="24">
        <v>11</v>
      </c>
      <c r="M78" s="24">
        <v>1</v>
      </c>
      <c r="N78" s="24">
        <v>6</v>
      </c>
      <c r="O78" s="24">
        <v>13</v>
      </c>
      <c r="P78" s="24">
        <v>12</v>
      </c>
      <c r="Q78" s="24">
        <v>95</v>
      </c>
    </row>
    <row r="79" spans="1:17" x14ac:dyDescent="0.3">
      <c r="A79" t="str">
        <f t="shared" si="1"/>
        <v>G00031021567</v>
      </c>
      <c r="B79" t="s">
        <v>25</v>
      </c>
      <c r="C79" t="s">
        <v>268</v>
      </c>
      <c r="D79" t="s">
        <v>359</v>
      </c>
      <c r="E79" s="24">
        <v>3</v>
      </c>
      <c r="F79" s="24">
        <v>6</v>
      </c>
      <c r="G79" s="24">
        <v>4</v>
      </c>
      <c r="H79" s="24">
        <v>4</v>
      </c>
      <c r="I79" s="24">
        <v>10</v>
      </c>
      <c r="J79" s="24">
        <v>1</v>
      </c>
      <c r="K79" s="24">
        <v>0</v>
      </c>
      <c r="L79" s="24"/>
      <c r="M79" s="24"/>
      <c r="N79" s="24"/>
      <c r="O79" s="24"/>
      <c r="P79" s="24"/>
      <c r="Q79" s="24">
        <v>28</v>
      </c>
    </row>
    <row r="80" spans="1:17" x14ac:dyDescent="0.3">
      <c r="A80" t="str">
        <f t="shared" si="1"/>
        <v>G00031021568</v>
      </c>
      <c r="B80" t="s">
        <v>25</v>
      </c>
      <c r="C80" t="s">
        <v>107</v>
      </c>
      <c r="D80" t="s">
        <v>360</v>
      </c>
      <c r="E80" s="24">
        <v>82</v>
      </c>
      <c r="F80" s="24">
        <v>4</v>
      </c>
      <c r="G80" s="24">
        <v>3</v>
      </c>
      <c r="H80" s="24">
        <v>7</v>
      </c>
      <c r="I80" s="24">
        <v>26</v>
      </c>
      <c r="J80" s="24">
        <v>15</v>
      </c>
      <c r="K80" s="24">
        <v>8</v>
      </c>
      <c r="L80" s="24">
        <v>10</v>
      </c>
      <c r="M80" s="24">
        <v>4</v>
      </c>
      <c r="N80" s="24">
        <v>10</v>
      </c>
      <c r="O80" s="24">
        <v>21</v>
      </c>
      <c r="P80" s="24">
        <v>217</v>
      </c>
      <c r="Q80" s="24">
        <v>407</v>
      </c>
    </row>
    <row r="81" spans="1:17" x14ac:dyDescent="0.3">
      <c r="A81" t="str">
        <f t="shared" si="1"/>
        <v>G00031021569</v>
      </c>
      <c r="B81" t="s">
        <v>25</v>
      </c>
      <c r="C81" t="s">
        <v>109</v>
      </c>
      <c r="D81" t="s">
        <v>361</v>
      </c>
      <c r="E81" s="24">
        <v>1</v>
      </c>
      <c r="F81" s="24">
        <v>2</v>
      </c>
      <c r="G81" s="24">
        <v>3</v>
      </c>
      <c r="H81" s="24">
        <v>5</v>
      </c>
      <c r="I81" s="24">
        <v>21</v>
      </c>
      <c r="J81" s="24">
        <v>13</v>
      </c>
      <c r="K81" s="24">
        <v>13</v>
      </c>
      <c r="L81" s="24">
        <v>14</v>
      </c>
      <c r="M81" s="24">
        <v>5</v>
      </c>
      <c r="N81" s="24">
        <v>8</v>
      </c>
      <c r="O81" s="24">
        <v>18</v>
      </c>
      <c r="P81" s="24">
        <v>110</v>
      </c>
      <c r="Q81" s="24">
        <v>213</v>
      </c>
    </row>
    <row r="82" spans="1:17" x14ac:dyDescent="0.3">
      <c r="A82" t="str">
        <f t="shared" si="1"/>
        <v>G00031021570</v>
      </c>
      <c r="B82" t="s">
        <v>25</v>
      </c>
      <c r="C82" t="s">
        <v>111</v>
      </c>
      <c r="D82" t="s">
        <v>362</v>
      </c>
      <c r="E82" s="24">
        <v>42</v>
      </c>
      <c r="F82" s="24"/>
      <c r="G82" s="24">
        <v>1</v>
      </c>
      <c r="H82" s="24"/>
      <c r="I82" s="24">
        <v>24</v>
      </c>
      <c r="J82" s="24">
        <v>10</v>
      </c>
      <c r="K82" s="24">
        <v>13</v>
      </c>
      <c r="L82" s="24">
        <v>7</v>
      </c>
      <c r="M82" s="24">
        <v>5</v>
      </c>
      <c r="N82" s="24">
        <v>4</v>
      </c>
      <c r="O82" s="24">
        <v>15</v>
      </c>
      <c r="P82" s="24">
        <v>108</v>
      </c>
      <c r="Q82" s="24">
        <v>229</v>
      </c>
    </row>
    <row r="83" spans="1:17" x14ac:dyDescent="0.3">
      <c r="A83" t="str">
        <f t="shared" si="1"/>
        <v>G00031021571</v>
      </c>
      <c r="B83" t="s">
        <v>25</v>
      </c>
      <c r="C83" t="s">
        <v>113</v>
      </c>
      <c r="D83" t="s">
        <v>363</v>
      </c>
      <c r="E83" s="24">
        <v>42</v>
      </c>
      <c r="F83" s="24">
        <v>7</v>
      </c>
      <c r="G83" s="24">
        <v>11</v>
      </c>
      <c r="H83" s="24">
        <v>5</v>
      </c>
      <c r="I83" s="24">
        <v>18</v>
      </c>
      <c r="J83" s="24">
        <v>22</v>
      </c>
      <c r="K83" s="24">
        <v>31</v>
      </c>
      <c r="L83" s="24">
        <v>12</v>
      </c>
      <c r="M83" s="24">
        <v>11</v>
      </c>
      <c r="N83" s="24">
        <v>24</v>
      </c>
      <c r="O83" s="24">
        <v>33</v>
      </c>
      <c r="P83" s="24">
        <v>306</v>
      </c>
      <c r="Q83" s="24">
        <v>522</v>
      </c>
    </row>
    <row r="84" spans="1:17" x14ac:dyDescent="0.3">
      <c r="A84" t="str">
        <f t="shared" si="1"/>
        <v>G00031021594</v>
      </c>
      <c r="B84" t="s">
        <v>25</v>
      </c>
      <c r="C84" t="s">
        <v>115</v>
      </c>
      <c r="D84" t="s">
        <v>364</v>
      </c>
      <c r="E84" s="24">
        <v>188</v>
      </c>
      <c r="F84" s="24">
        <v>250</v>
      </c>
      <c r="G84" s="24">
        <v>266</v>
      </c>
      <c r="H84" s="24">
        <v>301</v>
      </c>
      <c r="I84" s="24">
        <v>496</v>
      </c>
      <c r="J84" s="24">
        <v>461</v>
      </c>
      <c r="K84" s="24">
        <v>514</v>
      </c>
      <c r="L84" s="24">
        <v>465</v>
      </c>
      <c r="M84" s="24">
        <v>541</v>
      </c>
      <c r="N84" s="24">
        <v>450</v>
      </c>
      <c r="O84" s="24">
        <v>486</v>
      </c>
      <c r="P84" s="24">
        <v>607</v>
      </c>
      <c r="Q84" s="24">
        <v>5025</v>
      </c>
    </row>
    <row r="85" spans="1:17" x14ac:dyDescent="0.3">
      <c r="A85" t="str">
        <f t="shared" si="1"/>
        <v>G00031021605</v>
      </c>
      <c r="B85" t="s">
        <v>25</v>
      </c>
      <c r="C85" t="s">
        <v>117</v>
      </c>
      <c r="D85" t="s">
        <v>365</v>
      </c>
      <c r="E85" s="24"/>
      <c r="F85" s="24"/>
      <c r="G85" s="24"/>
      <c r="H85" s="24"/>
      <c r="I85" s="24"/>
      <c r="J85" s="24">
        <v>396</v>
      </c>
      <c r="K85" s="24">
        <v>304</v>
      </c>
      <c r="L85" s="24">
        <v>584</v>
      </c>
      <c r="M85" s="24">
        <v>697</v>
      </c>
      <c r="N85" s="24">
        <v>628</v>
      </c>
      <c r="O85" s="24">
        <v>532</v>
      </c>
      <c r="P85" s="24">
        <v>609</v>
      </c>
      <c r="Q85" s="24">
        <v>3750</v>
      </c>
    </row>
    <row r="86" spans="1:17" x14ac:dyDescent="0.3">
      <c r="A86" t="str">
        <f t="shared" si="1"/>
        <v>G00031021608</v>
      </c>
      <c r="B86" t="s">
        <v>25</v>
      </c>
      <c r="C86" t="s">
        <v>120</v>
      </c>
      <c r="D86" t="s">
        <v>366</v>
      </c>
      <c r="E86" s="24"/>
      <c r="F86" s="24"/>
      <c r="G86" s="24"/>
      <c r="H86" s="24"/>
      <c r="I86" s="24"/>
      <c r="J86" s="24"/>
      <c r="K86" s="24"/>
      <c r="L86" s="24"/>
      <c r="M86" s="24"/>
      <c r="N86" s="24">
        <v>46</v>
      </c>
      <c r="O86" s="24">
        <v>86</v>
      </c>
      <c r="P86" s="24">
        <v>206</v>
      </c>
      <c r="Q86" s="24">
        <v>338</v>
      </c>
    </row>
    <row r="87" spans="1:17" x14ac:dyDescent="0.3">
      <c r="A87" t="str">
        <f t="shared" si="1"/>
        <v>G00031021609</v>
      </c>
      <c r="B87" t="s">
        <v>25</v>
      </c>
      <c r="C87" t="s">
        <v>122</v>
      </c>
      <c r="D87" t="s">
        <v>367</v>
      </c>
      <c r="E87" s="24"/>
      <c r="F87" s="24"/>
      <c r="G87" s="24"/>
      <c r="H87" s="24"/>
      <c r="I87" s="24"/>
      <c r="J87" s="24"/>
      <c r="K87" s="24"/>
      <c r="L87" s="24"/>
      <c r="M87" s="24"/>
      <c r="N87" s="24">
        <v>42</v>
      </c>
      <c r="O87" s="24">
        <v>61</v>
      </c>
      <c r="P87" s="24">
        <v>144</v>
      </c>
      <c r="Q87" s="24">
        <v>247</v>
      </c>
    </row>
    <row r="88" spans="1:17" x14ac:dyDescent="0.3">
      <c r="A88" t="str">
        <f t="shared" si="1"/>
        <v>G00031021610</v>
      </c>
      <c r="B88" t="s">
        <v>25</v>
      </c>
      <c r="C88" t="s">
        <v>124</v>
      </c>
      <c r="D88" t="s">
        <v>368</v>
      </c>
      <c r="E88" s="24"/>
      <c r="F88" s="24"/>
      <c r="G88" s="24"/>
      <c r="H88" s="24"/>
      <c r="I88" s="24"/>
      <c r="J88" s="24"/>
      <c r="K88" s="24"/>
      <c r="L88" s="24"/>
      <c r="M88" s="24"/>
      <c r="N88" s="24">
        <v>40</v>
      </c>
      <c r="O88" s="24">
        <v>56</v>
      </c>
      <c r="P88" s="24">
        <v>144</v>
      </c>
      <c r="Q88" s="24">
        <v>240</v>
      </c>
    </row>
    <row r="89" spans="1:17" x14ac:dyDescent="0.3">
      <c r="A89" t="str">
        <f t="shared" si="1"/>
        <v>G00031021611</v>
      </c>
      <c r="B89" t="s">
        <v>25</v>
      </c>
      <c r="C89" t="s">
        <v>126</v>
      </c>
      <c r="D89" t="s">
        <v>389</v>
      </c>
      <c r="E89" s="24"/>
      <c r="F89" s="24"/>
      <c r="G89" s="24"/>
      <c r="H89" s="24"/>
      <c r="I89" s="24"/>
      <c r="J89" s="24"/>
      <c r="K89" s="24"/>
      <c r="L89" s="24"/>
      <c r="M89" s="24"/>
      <c r="N89" s="24">
        <v>46</v>
      </c>
      <c r="O89" s="24">
        <v>90</v>
      </c>
      <c r="P89" s="24">
        <v>265</v>
      </c>
      <c r="Q89" s="24">
        <v>401</v>
      </c>
    </row>
    <row r="90" spans="1:17" x14ac:dyDescent="0.3">
      <c r="A90" t="str">
        <f t="shared" si="1"/>
        <v>G00031021612</v>
      </c>
      <c r="B90" t="s">
        <v>25</v>
      </c>
      <c r="C90" t="s">
        <v>128</v>
      </c>
      <c r="D90" t="s">
        <v>369</v>
      </c>
      <c r="E90" s="24"/>
      <c r="F90" s="24"/>
      <c r="G90" s="24"/>
      <c r="H90" s="24"/>
      <c r="I90" s="24"/>
      <c r="J90" s="24"/>
      <c r="K90" s="24"/>
      <c r="L90" s="24"/>
      <c r="M90" s="24"/>
      <c r="N90" s="24">
        <v>11</v>
      </c>
      <c r="O90" s="24">
        <v>16</v>
      </c>
      <c r="P90" s="24">
        <v>67</v>
      </c>
      <c r="Q90" s="24">
        <v>94</v>
      </c>
    </row>
    <row r="91" spans="1:17" x14ac:dyDescent="0.3">
      <c r="A91" t="str">
        <f t="shared" si="1"/>
        <v>G00031021613</v>
      </c>
      <c r="B91" t="s">
        <v>25</v>
      </c>
      <c r="C91" t="s">
        <v>130</v>
      </c>
      <c r="D91" t="s">
        <v>370</v>
      </c>
      <c r="E91" s="24"/>
      <c r="F91" s="24"/>
      <c r="G91" s="24"/>
      <c r="H91" s="24"/>
      <c r="I91" s="24"/>
      <c r="J91" s="24"/>
      <c r="K91" s="24"/>
      <c r="L91" s="24"/>
      <c r="M91" s="24"/>
      <c r="N91" s="24">
        <v>9</v>
      </c>
      <c r="O91" s="24">
        <v>8</v>
      </c>
      <c r="P91" s="24">
        <v>46</v>
      </c>
      <c r="Q91" s="24">
        <v>63</v>
      </c>
    </row>
    <row r="92" spans="1:17" x14ac:dyDescent="0.3">
      <c r="A92" t="str">
        <f t="shared" si="1"/>
        <v>G00031021614</v>
      </c>
      <c r="B92" t="s">
        <v>25</v>
      </c>
      <c r="C92" t="s">
        <v>132</v>
      </c>
      <c r="D92" t="s">
        <v>371</v>
      </c>
      <c r="E92" s="24"/>
      <c r="F92" s="24"/>
      <c r="G92" s="24"/>
      <c r="H92" s="24"/>
      <c r="I92" s="24"/>
      <c r="J92" s="24"/>
      <c r="K92" s="24"/>
      <c r="L92" s="24"/>
      <c r="M92" s="24"/>
      <c r="N92" s="24">
        <v>6</v>
      </c>
      <c r="O92" s="24">
        <v>3</v>
      </c>
      <c r="P92" s="24">
        <v>58</v>
      </c>
      <c r="Q92" s="24">
        <v>67</v>
      </c>
    </row>
    <row r="93" spans="1:17" x14ac:dyDescent="0.3">
      <c r="A93" t="str">
        <f t="shared" si="1"/>
        <v>G00031021615</v>
      </c>
      <c r="B93" t="s">
        <v>25</v>
      </c>
      <c r="C93" t="s">
        <v>134</v>
      </c>
      <c r="D93" t="s">
        <v>390</v>
      </c>
      <c r="E93" s="24"/>
      <c r="F93" s="24"/>
      <c r="G93" s="24"/>
      <c r="H93" s="24"/>
      <c r="I93" s="24"/>
      <c r="J93" s="24"/>
      <c r="K93" s="24"/>
      <c r="L93" s="24"/>
      <c r="M93" s="24"/>
      <c r="N93" s="24">
        <v>9</v>
      </c>
      <c r="O93" s="24">
        <v>18</v>
      </c>
      <c r="P93" s="24">
        <v>71</v>
      </c>
      <c r="Q93" s="24">
        <v>98</v>
      </c>
    </row>
    <row r="94" spans="1:17" x14ac:dyDescent="0.3">
      <c r="A94" t="str">
        <f t="shared" si="1"/>
        <v>G00031021616</v>
      </c>
      <c r="B94" t="s">
        <v>25</v>
      </c>
      <c r="C94" t="s">
        <v>136</v>
      </c>
      <c r="D94" t="s">
        <v>372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>
        <v>47</v>
      </c>
      <c r="P94" s="24">
        <v>58</v>
      </c>
      <c r="Q94" s="24">
        <v>105</v>
      </c>
    </row>
    <row r="95" spans="1:17" x14ac:dyDescent="0.3">
      <c r="A95" t="str">
        <f t="shared" si="1"/>
        <v>G00031021617</v>
      </c>
      <c r="B95" t="s">
        <v>25</v>
      </c>
      <c r="C95" t="s">
        <v>138</v>
      </c>
      <c r="D95" t="s">
        <v>373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>
        <v>22</v>
      </c>
      <c r="P95" s="24">
        <v>27</v>
      </c>
      <c r="Q95" s="24">
        <v>49</v>
      </c>
    </row>
    <row r="96" spans="1:17" x14ac:dyDescent="0.3">
      <c r="A96" t="str">
        <f t="shared" si="1"/>
        <v>G00031021618</v>
      </c>
      <c r="B96" t="s">
        <v>25</v>
      </c>
      <c r="C96" t="s">
        <v>140</v>
      </c>
      <c r="D96" t="s">
        <v>374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>
        <v>20</v>
      </c>
      <c r="P96" s="24">
        <v>37</v>
      </c>
      <c r="Q96" s="24">
        <v>57</v>
      </c>
    </row>
    <row r="97" spans="1:17" x14ac:dyDescent="0.3">
      <c r="A97" t="str">
        <f t="shared" si="1"/>
        <v>G00031021619</v>
      </c>
      <c r="B97" t="s">
        <v>25</v>
      </c>
      <c r="C97" t="s">
        <v>142</v>
      </c>
      <c r="D97" t="s">
        <v>375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>
        <v>33</v>
      </c>
      <c r="P97" s="24">
        <v>56</v>
      </c>
      <c r="Q97" s="24">
        <v>89</v>
      </c>
    </row>
    <row r="98" spans="1:17" x14ac:dyDescent="0.3">
      <c r="A98" t="str">
        <f t="shared" si="1"/>
        <v>G00031021620</v>
      </c>
      <c r="B98" t="s">
        <v>25</v>
      </c>
      <c r="C98" t="s">
        <v>144</v>
      </c>
      <c r="D98" t="s">
        <v>376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>
        <v>19</v>
      </c>
      <c r="P98" s="24">
        <v>42</v>
      </c>
      <c r="Q98" s="24">
        <v>61</v>
      </c>
    </row>
    <row r="99" spans="1:17" x14ac:dyDescent="0.3">
      <c r="A99" t="str">
        <f t="shared" si="1"/>
        <v>G00031021644</v>
      </c>
      <c r="B99" t="s">
        <v>25</v>
      </c>
      <c r="C99" t="s">
        <v>276</v>
      </c>
      <c r="D99" t="s">
        <v>391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>
        <v>109</v>
      </c>
      <c r="Q99" s="24">
        <v>109</v>
      </c>
    </row>
    <row r="100" spans="1:17" x14ac:dyDescent="0.3">
      <c r="A100" t="str">
        <f t="shared" si="1"/>
        <v>G00031070025</v>
      </c>
      <c r="B100" t="s">
        <v>25</v>
      </c>
      <c r="C100" t="s">
        <v>171</v>
      </c>
      <c r="D100" t="s">
        <v>318</v>
      </c>
      <c r="E100" s="24">
        <v>138</v>
      </c>
      <c r="F100" s="24">
        <v>190</v>
      </c>
      <c r="G100" s="24">
        <v>214</v>
      </c>
      <c r="H100" s="24">
        <v>80</v>
      </c>
      <c r="I100" s="24">
        <v>250</v>
      </c>
      <c r="J100" s="24">
        <v>364</v>
      </c>
      <c r="K100" s="24">
        <v>221</v>
      </c>
      <c r="L100" s="24">
        <v>289</v>
      </c>
      <c r="M100" s="24">
        <v>261</v>
      </c>
      <c r="N100" s="24">
        <v>182</v>
      </c>
      <c r="O100" s="24">
        <v>228</v>
      </c>
      <c r="P100" s="24">
        <v>411</v>
      </c>
      <c r="Q100" s="24">
        <v>2828</v>
      </c>
    </row>
    <row r="101" spans="1:17" x14ac:dyDescent="0.3">
      <c r="A101" t="str">
        <f t="shared" si="1"/>
        <v>G00031070028</v>
      </c>
      <c r="B101" t="s">
        <v>25</v>
      </c>
      <c r="C101" t="s">
        <v>173</v>
      </c>
      <c r="D101" t="s">
        <v>319</v>
      </c>
      <c r="E101" s="24">
        <v>131</v>
      </c>
      <c r="F101" s="24">
        <v>182</v>
      </c>
      <c r="G101" s="24">
        <v>197</v>
      </c>
      <c r="H101" s="24">
        <v>77</v>
      </c>
      <c r="I101" s="24">
        <v>248</v>
      </c>
      <c r="J101" s="24">
        <v>398</v>
      </c>
      <c r="K101" s="24">
        <v>257</v>
      </c>
      <c r="L101" s="24">
        <v>291</v>
      </c>
      <c r="M101" s="24">
        <v>287</v>
      </c>
      <c r="N101" s="24">
        <v>245</v>
      </c>
      <c r="O101" s="24">
        <v>226</v>
      </c>
      <c r="P101" s="24">
        <v>301</v>
      </c>
      <c r="Q101" s="24">
        <v>2840</v>
      </c>
    </row>
    <row r="102" spans="1:17" x14ac:dyDescent="0.3">
      <c r="A102" t="str">
        <f t="shared" si="1"/>
        <v>G00031D00006</v>
      </c>
      <c r="B102" t="s">
        <v>25</v>
      </c>
      <c r="C102" t="s">
        <v>177</v>
      </c>
      <c r="D102" t="s">
        <v>320</v>
      </c>
      <c r="E102" s="24">
        <v>19</v>
      </c>
      <c r="F102" s="24">
        <v>15</v>
      </c>
      <c r="G102" s="24">
        <v>18</v>
      </c>
      <c r="H102" s="24">
        <v>11</v>
      </c>
      <c r="I102" s="24">
        <v>14</v>
      </c>
      <c r="J102" s="24">
        <v>11</v>
      </c>
      <c r="K102" s="24">
        <v>17</v>
      </c>
      <c r="L102" s="24">
        <v>19</v>
      </c>
      <c r="M102" s="24">
        <v>25</v>
      </c>
      <c r="N102" s="24">
        <v>22</v>
      </c>
      <c r="O102" s="24">
        <v>26</v>
      </c>
      <c r="P102" s="24">
        <v>18</v>
      </c>
      <c r="Q102" s="24">
        <v>215</v>
      </c>
    </row>
    <row r="103" spans="1:17" x14ac:dyDescent="0.3">
      <c r="A103" t="str">
        <f t="shared" si="1"/>
        <v>G00031D00009</v>
      </c>
      <c r="B103" t="s">
        <v>25</v>
      </c>
      <c r="C103" t="s">
        <v>179</v>
      </c>
      <c r="D103" t="s">
        <v>323</v>
      </c>
      <c r="E103" s="24">
        <v>29</v>
      </c>
      <c r="F103" s="24">
        <v>23</v>
      </c>
      <c r="G103" s="24">
        <v>29</v>
      </c>
      <c r="H103" s="24">
        <v>15</v>
      </c>
      <c r="I103" s="24">
        <v>37</v>
      </c>
      <c r="J103" s="24">
        <v>35</v>
      </c>
      <c r="K103" s="24">
        <v>24</v>
      </c>
      <c r="L103" s="24">
        <v>35</v>
      </c>
      <c r="M103" s="24">
        <v>50</v>
      </c>
      <c r="N103" s="24">
        <v>28</v>
      </c>
      <c r="O103" s="24">
        <v>46</v>
      </c>
      <c r="P103" s="24">
        <v>26</v>
      </c>
      <c r="Q103" s="24">
        <v>377</v>
      </c>
    </row>
    <row r="104" spans="1:17" x14ac:dyDescent="0.3">
      <c r="A104" t="str">
        <f t="shared" si="1"/>
        <v>G00031D00010</v>
      </c>
      <c r="B104" t="s">
        <v>25</v>
      </c>
      <c r="C104" t="s">
        <v>181</v>
      </c>
      <c r="D104" t="s">
        <v>324</v>
      </c>
      <c r="E104" s="24">
        <v>15</v>
      </c>
      <c r="F104" s="24">
        <v>9</v>
      </c>
      <c r="G104" s="24">
        <v>12</v>
      </c>
      <c r="H104" s="24">
        <v>8</v>
      </c>
      <c r="I104" s="24">
        <v>22</v>
      </c>
      <c r="J104" s="24">
        <v>9</v>
      </c>
      <c r="K104" s="24">
        <v>7</v>
      </c>
      <c r="L104" s="24">
        <v>18</v>
      </c>
      <c r="M104" s="24">
        <v>17</v>
      </c>
      <c r="N104" s="24">
        <v>21</v>
      </c>
      <c r="O104" s="24">
        <v>15</v>
      </c>
      <c r="P104" s="24">
        <v>11</v>
      </c>
      <c r="Q104" s="24">
        <v>164</v>
      </c>
    </row>
    <row r="105" spans="1:17" x14ac:dyDescent="0.3">
      <c r="A105" t="str">
        <f t="shared" si="1"/>
        <v>G00031D00011</v>
      </c>
      <c r="B105" t="s">
        <v>25</v>
      </c>
      <c r="C105" t="s">
        <v>183</v>
      </c>
      <c r="D105" t="s">
        <v>325</v>
      </c>
      <c r="E105" s="24">
        <v>11</v>
      </c>
      <c r="F105" s="24">
        <v>14</v>
      </c>
      <c r="G105" s="24">
        <v>6</v>
      </c>
      <c r="H105" s="24">
        <v>4</v>
      </c>
      <c r="I105" s="24">
        <v>14</v>
      </c>
      <c r="J105" s="24">
        <v>14</v>
      </c>
      <c r="K105" s="24">
        <v>35</v>
      </c>
      <c r="L105" s="24">
        <v>13</v>
      </c>
      <c r="M105" s="24">
        <v>12</v>
      </c>
      <c r="N105" s="24">
        <v>15</v>
      </c>
      <c r="O105" s="24">
        <v>29</v>
      </c>
      <c r="P105" s="24">
        <v>12</v>
      </c>
      <c r="Q105" s="24">
        <v>179</v>
      </c>
    </row>
    <row r="106" spans="1:17" x14ac:dyDescent="0.3">
      <c r="A106" t="str">
        <f t="shared" si="1"/>
        <v>G00031D00017</v>
      </c>
      <c r="B106" t="s">
        <v>25</v>
      </c>
      <c r="C106" t="s">
        <v>269</v>
      </c>
      <c r="D106" t="s">
        <v>377</v>
      </c>
      <c r="E106" s="24">
        <v>2</v>
      </c>
      <c r="F106" s="24">
        <v>1</v>
      </c>
      <c r="G106" s="24">
        <v>9</v>
      </c>
      <c r="H106" s="24">
        <v>2</v>
      </c>
      <c r="I106" s="24">
        <v>6</v>
      </c>
      <c r="J106" s="24"/>
      <c r="K106" s="24"/>
      <c r="L106" s="24"/>
      <c r="M106" s="24"/>
      <c r="N106" s="24"/>
      <c r="O106" s="24"/>
      <c r="P106" s="24"/>
      <c r="Q106" s="24">
        <v>20</v>
      </c>
    </row>
    <row r="107" spans="1:17" x14ac:dyDescent="0.3">
      <c r="A107" t="str">
        <f t="shared" si="1"/>
        <v>G00031D00018</v>
      </c>
      <c r="B107" t="s">
        <v>25</v>
      </c>
      <c r="C107" t="s">
        <v>270</v>
      </c>
      <c r="D107" t="s">
        <v>378</v>
      </c>
      <c r="E107" s="24">
        <v>1</v>
      </c>
      <c r="F107" s="24">
        <v>1</v>
      </c>
      <c r="G107" s="24"/>
      <c r="H107" s="24">
        <v>2</v>
      </c>
      <c r="I107" s="24">
        <v>4</v>
      </c>
      <c r="J107" s="24">
        <v>2</v>
      </c>
      <c r="K107" s="24">
        <v>45</v>
      </c>
      <c r="L107" s="24">
        <v>2</v>
      </c>
      <c r="M107" s="24">
        <v>3</v>
      </c>
      <c r="N107" s="24">
        <v>2</v>
      </c>
      <c r="O107" s="24">
        <v>1</v>
      </c>
      <c r="P107" s="24"/>
      <c r="Q107" s="24">
        <v>63</v>
      </c>
    </row>
    <row r="108" spans="1:17" x14ac:dyDescent="0.3">
      <c r="A108" t="str">
        <f t="shared" si="1"/>
        <v>G00031D00019</v>
      </c>
      <c r="B108" t="s">
        <v>25</v>
      </c>
      <c r="C108" t="s">
        <v>271</v>
      </c>
      <c r="D108" t="s">
        <v>379</v>
      </c>
      <c r="E108" s="24">
        <v>3</v>
      </c>
      <c r="F108" s="24">
        <v>1</v>
      </c>
      <c r="G108" s="24">
        <v>3</v>
      </c>
      <c r="H108" s="24">
        <v>1</v>
      </c>
      <c r="I108" s="24">
        <v>6</v>
      </c>
      <c r="J108" s="24">
        <v>3</v>
      </c>
      <c r="K108" s="24">
        <v>2</v>
      </c>
      <c r="L108" s="24">
        <v>5</v>
      </c>
      <c r="M108" s="24">
        <v>5</v>
      </c>
      <c r="N108" s="24">
        <v>3</v>
      </c>
      <c r="O108" s="24"/>
      <c r="P108" s="24">
        <v>2</v>
      </c>
      <c r="Q108" s="24">
        <v>34</v>
      </c>
    </row>
    <row r="109" spans="1:17" x14ac:dyDescent="0.3">
      <c r="A109" t="str">
        <f t="shared" si="1"/>
        <v>G00031D00020</v>
      </c>
      <c r="B109" t="s">
        <v>25</v>
      </c>
      <c r="C109" t="s">
        <v>272</v>
      </c>
      <c r="D109" t="s">
        <v>380</v>
      </c>
      <c r="E109" s="24">
        <v>3</v>
      </c>
      <c r="F109" s="24">
        <v>1</v>
      </c>
      <c r="G109" s="24">
        <v>8</v>
      </c>
      <c r="H109" s="24">
        <v>1</v>
      </c>
      <c r="I109" s="24">
        <v>0</v>
      </c>
      <c r="J109" s="24">
        <v>3</v>
      </c>
      <c r="K109" s="24">
        <v>4</v>
      </c>
      <c r="L109" s="24">
        <v>6</v>
      </c>
      <c r="M109" s="24">
        <v>4</v>
      </c>
      <c r="N109" s="24">
        <v>4</v>
      </c>
      <c r="O109" s="24"/>
      <c r="P109" s="24">
        <v>3</v>
      </c>
      <c r="Q109" s="24">
        <v>37</v>
      </c>
    </row>
    <row r="110" spans="1:17" x14ac:dyDescent="0.3">
      <c r="A110" t="str">
        <f t="shared" si="1"/>
        <v>G00031D00021</v>
      </c>
      <c r="B110" t="s">
        <v>25</v>
      </c>
      <c r="C110" t="s">
        <v>185</v>
      </c>
      <c r="D110" t="s">
        <v>381</v>
      </c>
      <c r="E110" s="24">
        <v>4</v>
      </c>
      <c r="F110" s="24">
        <v>3</v>
      </c>
      <c r="G110" s="24">
        <v>3</v>
      </c>
      <c r="H110" s="24">
        <v>3</v>
      </c>
      <c r="I110" s="24">
        <v>7</v>
      </c>
      <c r="J110" s="24">
        <v>3</v>
      </c>
      <c r="K110" s="24">
        <v>6</v>
      </c>
      <c r="L110" s="24">
        <v>4</v>
      </c>
      <c r="M110" s="24">
        <v>14</v>
      </c>
      <c r="N110" s="24">
        <v>14</v>
      </c>
      <c r="O110" s="24">
        <v>13</v>
      </c>
      <c r="P110" s="24">
        <v>7</v>
      </c>
      <c r="Q110" s="24">
        <v>81</v>
      </c>
    </row>
    <row r="111" spans="1:17" x14ac:dyDescent="0.3">
      <c r="A111" t="str">
        <f t="shared" si="1"/>
        <v>G00031D00022</v>
      </c>
      <c r="B111" t="s">
        <v>25</v>
      </c>
      <c r="C111" t="s">
        <v>187</v>
      </c>
      <c r="D111" t="s">
        <v>382</v>
      </c>
      <c r="E111" s="24">
        <v>3</v>
      </c>
      <c r="F111" s="24">
        <v>2</v>
      </c>
      <c r="G111" s="24">
        <v>4</v>
      </c>
      <c r="H111" s="24">
        <v>3</v>
      </c>
      <c r="I111" s="24">
        <v>4</v>
      </c>
      <c r="J111" s="24">
        <v>1</v>
      </c>
      <c r="K111" s="24">
        <v>27</v>
      </c>
      <c r="L111" s="24">
        <v>4</v>
      </c>
      <c r="M111" s="24">
        <v>8</v>
      </c>
      <c r="N111" s="24">
        <v>1</v>
      </c>
      <c r="O111" s="24">
        <v>10</v>
      </c>
      <c r="P111" s="24">
        <v>2</v>
      </c>
      <c r="Q111" s="24">
        <v>69</v>
      </c>
    </row>
    <row r="112" spans="1:17" x14ac:dyDescent="0.3">
      <c r="A112" t="str">
        <f t="shared" si="1"/>
        <v>G00031D00023</v>
      </c>
      <c r="B112" t="s">
        <v>25</v>
      </c>
      <c r="C112" t="s">
        <v>189</v>
      </c>
      <c r="D112" t="s">
        <v>383</v>
      </c>
      <c r="E112" s="24">
        <v>3</v>
      </c>
      <c r="F112" s="24">
        <v>4</v>
      </c>
      <c r="G112" s="24">
        <v>5</v>
      </c>
      <c r="H112" s="24">
        <v>4</v>
      </c>
      <c r="I112" s="24">
        <v>5</v>
      </c>
      <c r="J112" s="24">
        <v>3</v>
      </c>
      <c r="K112" s="24">
        <v>8</v>
      </c>
      <c r="L112" s="24">
        <v>4</v>
      </c>
      <c r="M112" s="24">
        <v>11</v>
      </c>
      <c r="N112" s="24">
        <v>3</v>
      </c>
      <c r="O112" s="24">
        <v>9</v>
      </c>
      <c r="P112" s="24">
        <v>4</v>
      </c>
      <c r="Q112" s="24">
        <v>63</v>
      </c>
    </row>
    <row r="113" spans="1:17" x14ac:dyDescent="0.3">
      <c r="A113" t="str">
        <f t="shared" si="1"/>
        <v>G00031D00024</v>
      </c>
      <c r="B113" t="s">
        <v>25</v>
      </c>
      <c r="C113" t="s">
        <v>191</v>
      </c>
      <c r="D113" t="s">
        <v>384</v>
      </c>
      <c r="E113" s="24">
        <v>8</v>
      </c>
      <c r="F113" s="24">
        <v>7</v>
      </c>
      <c r="G113" s="24">
        <v>10</v>
      </c>
      <c r="H113" s="24">
        <v>4</v>
      </c>
      <c r="I113" s="24">
        <v>10</v>
      </c>
      <c r="J113" s="24">
        <v>9</v>
      </c>
      <c r="K113" s="24">
        <v>32</v>
      </c>
      <c r="L113" s="24">
        <v>9</v>
      </c>
      <c r="M113" s="24">
        <v>20</v>
      </c>
      <c r="N113" s="24">
        <v>11</v>
      </c>
      <c r="O113" s="24">
        <v>16</v>
      </c>
      <c r="P113" s="24">
        <v>11</v>
      </c>
      <c r="Q113" s="24">
        <v>147</v>
      </c>
    </row>
    <row r="114" spans="1:17" x14ac:dyDescent="0.3">
      <c r="A114" t="str">
        <f t="shared" si="1"/>
        <v>G00031D00025</v>
      </c>
      <c r="B114" t="s">
        <v>25</v>
      </c>
      <c r="C114" t="s">
        <v>194</v>
      </c>
      <c r="D114" t="s">
        <v>322</v>
      </c>
      <c r="E114" s="24">
        <v>26</v>
      </c>
      <c r="F114" s="24">
        <v>37</v>
      </c>
      <c r="G114" s="24">
        <v>50</v>
      </c>
      <c r="H114" s="24">
        <v>25</v>
      </c>
      <c r="I114" s="24">
        <v>41</v>
      </c>
      <c r="J114" s="24">
        <v>43</v>
      </c>
      <c r="K114" s="24">
        <v>41</v>
      </c>
      <c r="L114" s="24">
        <v>49</v>
      </c>
      <c r="M114" s="24">
        <v>39</v>
      </c>
      <c r="N114" s="24">
        <v>24</v>
      </c>
      <c r="O114" s="24">
        <v>33</v>
      </c>
      <c r="P114" s="24">
        <v>66</v>
      </c>
      <c r="Q114" s="24">
        <v>474</v>
      </c>
    </row>
    <row r="115" spans="1:17" x14ac:dyDescent="0.3">
      <c r="A115" t="str">
        <f t="shared" si="1"/>
        <v>G00031D00026</v>
      </c>
      <c r="B115" t="s">
        <v>25</v>
      </c>
      <c r="C115" t="s">
        <v>196</v>
      </c>
      <c r="D115" t="s">
        <v>321</v>
      </c>
      <c r="E115" s="24">
        <v>55</v>
      </c>
      <c r="F115" s="24">
        <v>43</v>
      </c>
      <c r="G115" s="24">
        <v>66</v>
      </c>
      <c r="H115" s="24">
        <v>20</v>
      </c>
      <c r="I115" s="24">
        <v>66</v>
      </c>
      <c r="J115" s="24">
        <v>49</v>
      </c>
      <c r="K115" s="24">
        <v>44</v>
      </c>
      <c r="L115" s="24">
        <v>102</v>
      </c>
      <c r="M115" s="24">
        <v>103</v>
      </c>
      <c r="N115" s="24">
        <v>63</v>
      </c>
      <c r="O115" s="24">
        <v>63</v>
      </c>
      <c r="P115" s="24">
        <v>45</v>
      </c>
      <c r="Q115" s="24">
        <v>719</v>
      </c>
    </row>
    <row r="116" spans="1:17" x14ac:dyDescent="0.3">
      <c r="A116" t="str">
        <f t="shared" si="1"/>
        <v>G00031D00132</v>
      </c>
      <c r="B116" t="s">
        <v>25</v>
      </c>
      <c r="C116" t="s">
        <v>199</v>
      </c>
      <c r="D116" t="s">
        <v>326</v>
      </c>
      <c r="E116" s="24">
        <v>8</v>
      </c>
      <c r="F116" s="24">
        <v>18</v>
      </c>
      <c r="G116" s="24">
        <v>11</v>
      </c>
      <c r="H116" s="24">
        <v>9</v>
      </c>
      <c r="I116" s="24">
        <v>51</v>
      </c>
      <c r="J116" s="24">
        <v>32</v>
      </c>
      <c r="K116" s="24">
        <v>43</v>
      </c>
      <c r="L116" s="24">
        <v>52</v>
      </c>
      <c r="M116" s="24">
        <v>85</v>
      </c>
      <c r="N116" s="24">
        <v>51</v>
      </c>
      <c r="O116" s="24">
        <v>86</v>
      </c>
      <c r="P116" s="24">
        <v>49</v>
      </c>
      <c r="Q116" s="24">
        <v>495</v>
      </c>
    </row>
    <row r="117" spans="1:17" x14ac:dyDescent="0.3">
      <c r="A117" t="str">
        <f t="shared" si="1"/>
        <v>G00031D00134</v>
      </c>
      <c r="B117" t="s">
        <v>25</v>
      </c>
      <c r="C117" t="s">
        <v>201</v>
      </c>
      <c r="D117" t="s">
        <v>327</v>
      </c>
      <c r="E117" s="24">
        <v>8</v>
      </c>
      <c r="F117" s="24">
        <v>9</v>
      </c>
      <c r="G117" s="24">
        <v>5</v>
      </c>
      <c r="H117" s="24">
        <v>5</v>
      </c>
      <c r="I117" s="24">
        <v>35</v>
      </c>
      <c r="J117" s="24">
        <v>27</v>
      </c>
      <c r="K117" s="24">
        <v>33</v>
      </c>
      <c r="L117" s="24">
        <v>31</v>
      </c>
      <c r="M117" s="24">
        <v>36</v>
      </c>
      <c r="N117" s="24">
        <v>41</v>
      </c>
      <c r="O117" s="24">
        <v>64</v>
      </c>
      <c r="P117" s="24">
        <v>36</v>
      </c>
      <c r="Q117" s="24">
        <v>330</v>
      </c>
    </row>
    <row r="118" spans="1:17" x14ac:dyDescent="0.3">
      <c r="A118" t="str">
        <f t="shared" si="1"/>
        <v>G00031D00135</v>
      </c>
      <c r="B118" t="s">
        <v>25</v>
      </c>
      <c r="C118" t="s">
        <v>247</v>
      </c>
      <c r="D118" t="s">
        <v>328</v>
      </c>
      <c r="E118" s="24">
        <v>20</v>
      </c>
      <c r="F118" s="24">
        <v>4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>
        <v>24</v>
      </c>
    </row>
    <row r="119" spans="1:17" x14ac:dyDescent="0.3">
      <c r="A119" t="str">
        <f t="shared" si="1"/>
        <v>G00031D00136</v>
      </c>
      <c r="B119" t="s">
        <v>25</v>
      </c>
      <c r="C119" t="s">
        <v>203</v>
      </c>
      <c r="D119" t="s">
        <v>385</v>
      </c>
      <c r="E119" s="24"/>
      <c r="F119" s="24">
        <v>21</v>
      </c>
      <c r="G119" s="24">
        <v>27</v>
      </c>
      <c r="H119" s="24">
        <v>13</v>
      </c>
      <c r="I119" s="24">
        <v>16</v>
      </c>
      <c r="J119" s="24">
        <v>25</v>
      </c>
      <c r="K119" s="24">
        <v>5</v>
      </c>
      <c r="L119" s="24">
        <v>24</v>
      </c>
      <c r="M119" s="24">
        <v>32</v>
      </c>
      <c r="N119" s="24">
        <v>28</v>
      </c>
      <c r="O119" s="24">
        <v>16</v>
      </c>
      <c r="P119" s="24">
        <v>48</v>
      </c>
      <c r="Q119" s="24">
        <v>255</v>
      </c>
    </row>
    <row r="120" spans="1:17" x14ac:dyDescent="0.3">
      <c r="A120" t="str">
        <f t="shared" si="1"/>
        <v>G00032010515</v>
      </c>
      <c r="B120" t="s">
        <v>218</v>
      </c>
      <c r="C120" t="s">
        <v>23</v>
      </c>
      <c r="D120" t="s">
        <v>277</v>
      </c>
      <c r="E120" s="24">
        <v>2549</v>
      </c>
      <c r="F120" s="24">
        <v>2608</v>
      </c>
      <c r="G120" s="24">
        <v>4303</v>
      </c>
      <c r="H120" s="24">
        <v>2690</v>
      </c>
      <c r="I120" s="24">
        <v>4019</v>
      </c>
      <c r="J120" s="24">
        <v>7755</v>
      </c>
      <c r="K120" s="24">
        <v>7288</v>
      </c>
      <c r="L120" s="24">
        <v>7267</v>
      </c>
      <c r="M120" s="24">
        <v>7321</v>
      </c>
      <c r="N120" s="24">
        <v>4827</v>
      </c>
      <c r="O120" s="24">
        <v>2496</v>
      </c>
      <c r="P120" s="24">
        <v>2232</v>
      </c>
      <c r="Q120" s="24">
        <v>55355</v>
      </c>
    </row>
    <row r="121" spans="1:17" x14ac:dyDescent="0.3">
      <c r="A121" t="str">
        <f t="shared" si="1"/>
        <v>G00032010517</v>
      </c>
      <c r="B121" t="s">
        <v>218</v>
      </c>
      <c r="C121" t="s">
        <v>27</v>
      </c>
      <c r="D121" t="s">
        <v>278</v>
      </c>
      <c r="E121" s="24">
        <v>4057</v>
      </c>
      <c r="F121" s="24">
        <v>4858</v>
      </c>
      <c r="G121" s="24">
        <v>6803</v>
      </c>
      <c r="H121" s="24">
        <v>4365</v>
      </c>
      <c r="I121" s="24">
        <v>7583</v>
      </c>
      <c r="J121" s="24">
        <v>11433</v>
      </c>
      <c r="K121" s="24">
        <v>11398</v>
      </c>
      <c r="L121" s="24">
        <v>10405</v>
      </c>
      <c r="M121" s="24">
        <v>8999</v>
      </c>
      <c r="N121" s="24">
        <v>7147</v>
      </c>
      <c r="O121" s="24">
        <v>4731</v>
      </c>
      <c r="P121" s="24">
        <v>4205</v>
      </c>
      <c r="Q121" s="24">
        <v>85984</v>
      </c>
    </row>
    <row r="122" spans="1:17" x14ac:dyDescent="0.3">
      <c r="A122" t="str">
        <f t="shared" si="1"/>
        <v>G00032010519</v>
      </c>
      <c r="B122" t="s">
        <v>218</v>
      </c>
      <c r="C122" t="s">
        <v>29</v>
      </c>
      <c r="D122" t="s">
        <v>279</v>
      </c>
      <c r="E122" s="24">
        <v>909</v>
      </c>
      <c r="F122" s="24">
        <v>577</v>
      </c>
      <c r="G122" s="24">
        <v>779</v>
      </c>
      <c r="H122" s="24">
        <v>779</v>
      </c>
      <c r="I122" s="24">
        <v>1214</v>
      </c>
      <c r="J122" s="24">
        <v>1387</v>
      </c>
      <c r="K122" s="24">
        <v>1772</v>
      </c>
      <c r="L122" s="24">
        <v>1881</v>
      </c>
      <c r="M122" s="24">
        <v>1514</v>
      </c>
      <c r="N122" s="24">
        <v>1127</v>
      </c>
      <c r="O122" s="24">
        <v>580</v>
      </c>
      <c r="P122" s="24">
        <v>528</v>
      </c>
      <c r="Q122" s="24">
        <v>13047</v>
      </c>
    </row>
    <row r="123" spans="1:17" x14ac:dyDescent="0.3">
      <c r="A123" t="str">
        <f t="shared" si="1"/>
        <v>G00032020122</v>
      </c>
      <c r="B123" t="s">
        <v>218</v>
      </c>
      <c r="C123" t="s">
        <v>34</v>
      </c>
      <c r="D123" t="s">
        <v>330</v>
      </c>
      <c r="E123" s="24">
        <v>15</v>
      </c>
      <c r="F123" s="24">
        <v>17</v>
      </c>
      <c r="G123" s="24">
        <v>19</v>
      </c>
      <c r="H123" s="24"/>
      <c r="I123" s="24">
        <v>1</v>
      </c>
      <c r="J123" s="24">
        <v>10</v>
      </c>
      <c r="K123" s="24">
        <v>3</v>
      </c>
      <c r="L123" s="24">
        <v>11</v>
      </c>
      <c r="M123" s="24">
        <v>12</v>
      </c>
      <c r="N123" s="24">
        <v>6</v>
      </c>
      <c r="O123" s="24">
        <v>9</v>
      </c>
      <c r="P123" s="24">
        <v>26</v>
      </c>
      <c r="Q123" s="24">
        <v>129</v>
      </c>
    </row>
    <row r="124" spans="1:17" x14ac:dyDescent="0.3">
      <c r="A124" t="str">
        <f t="shared" si="1"/>
        <v>G00032020123</v>
      </c>
      <c r="B124" t="s">
        <v>218</v>
      </c>
      <c r="C124" t="s">
        <v>36</v>
      </c>
      <c r="D124" t="s">
        <v>331</v>
      </c>
      <c r="E124" s="24">
        <v>8</v>
      </c>
      <c r="F124" s="24">
        <v>18</v>
      </c>
      <c r="G124" s="24">
        <v>18</v>
      </c>
      <c r="H124" s="24">
        <v>12</v>
      </c>
      <c r="I124" s="24">
        <v>30</v>
      </c>
      <c r="J124" s="24">
        <v>34</v>
      </c>
      <c r="K124" s="24">
        <v>17</v>
      </c>
      <c r="L124" s="24">
        <v>27</v>
      </c>
      <c r="M124" s="24">
        <v>29</v>
      </c>
      <c r="N124" s="24">
        <v>29</v>
      </c>
      <c r="O124" s="24">
        <v>4</v>
      </c>
      <c r="P124" s="24">
        <v>24</v>
      </c>
      <c r="Q124" s="24">
        <v>250</v>
      </c>
    </row>
    <row r="125" spans="1:17" x14ac:dyDescent="0.3">
      <c r="A125" t="str">
        <f t="shared" si="1"/>
        <v>G00032020713</v>
      </c>
      <c r="B125" t="s">
        <v>218</v>
      </c>
      <c r="C125" t="s">
        <v>39</v>
      </c>
      <c r="D125" t="s">
        <v>280</v>
      </c>
      <c r="E125" s="24">
        <v>9216</v>
      </c>
      <c r="F125" s="24">
        <v>7337</v>
      </c>
      <c r="G125" s="24">
        <v>5727</v>
      </c>
      <c r="H125" s="24">
        <v>7050</v>
      </c>
      <c r="I125" s="24">
        <v>2098</v>
      </c>
      <c r="J125" s="24">
        <v>7745</v>
      </c>
      <c r="K125" s="24">
        <v>9298</v>
      </c>
      <c r="L125" s="24">
        <v>6089</v>
      </c>
      <c r="M125" s="24">
        <v>5296</v>
      </c>
      <c r="N125" s="24">
        <v>4928</v>
      </c>
      <c r="O125" s="24">
        <v>4701</v>
      </c>
      <c r="P125" s="24">
        <v>6788</v>
      </c>
      <c r="Q125" s="24">
        <v>76273</v>
      </c>
    </row>
    <row r="126" spans="1:17" x14ac:dyDescent="0.3">
      <c r="A126" t="str">
        <f t="shared" si="1"/>
        <v>G00032020757</v>
      </c>
      <c r="B126" t="s">
        <v>218</v>
      </c>
      <c r="C126" t="s">
        <v>41</v>
      </c>
      <c r="D126" t="s">
        <v>281</v>
      </c>
      <c r="E126" s="24">
        <v>699</v>
      </c>
      <c r="F126" s="24">
        <v>608</v>
      </c>
      <c r="G126" s="24">
        <v>1656</v>
      </c>
      <c r="H126" s="24">
        <v>988</v>
      </c>
      <c r="I126" s="24">
        <v>1095</v>
      </c>
      <c r="J126" s="24">
        <v>1244</v>
      </c>
      <c r="K126" s="24">
        <v>1792</v>
      </c>
      <c r="L126" s="24">
        <v>2260</v>
      </c>
      <c r="M126" s="24">
        <v>1627</v>
      </c>
      <c r="N126" s="24">
        <v>3669</v>
      </c>
      <c r="O126" s="24">
        <v>1758</v>
      </c>
      <c r="P126" s="24">
        <v>1171</v>
      </c>
      <c r="Q126" s="24">
        <v>18567</v>
      </c>
    </row>
    <row r="127" spans="1:17" x14ac:dyDescent="0.3">
      <c r="A127" t="str">
        <f t="shared" si="1"/>
        <v>G00032021031</v>
      </c>
      <c r="B127" t="s">
        <v>218</v>
      </c>
      <c r="C127" t="s">
        <v>43</v>
      </c>
      <c r="D127" t="s">
        <v>282</v>
      </c>
      <c r="E127" s="24">
        <v>546</v>
      </c>
      <c r="F127" s="24">
        <v>458</v>
      </c>
      <c r="G127" s="24">
        <v>910</v>
      </c>
      <c r="H127" s="24">
        <v>599</v>
      </c>
      <c r="I127" s="24">
        <v>807</v>
      </c>
      <c r="J127" s="24">
        <v>784</v>
      </c>
      <c r="K127" s="24">
        <v>812</v>
      </c>
      <c r="L127" s="24">
        <v>1275</v>
      </c>
      <c r="M127" s="24">
        <v>1041</v>
      </c>
      <c r="N127" s="24">
        <v>1078</v>
      </c>
      <c r="O127" s="24">
        <v>774</v>
      </c>
      <c r="P127" s="24">
        <v>342</v>
      </c>
      <c r="Q127" s="24">
        <v>9426</v>
      </c>
    </row>
    <row r="128" spans="1:17" x14ac:dyDescent="0.3">
      <c r="A128" t="str">
        <f t="shared" si="1"/>
        <v>G00032021161</v>
      </c>
      <c r="B128" t="s">
        <v>218</v>
      </c>
      <c r="C128" t="s">
        <v>45</v>
      </c>
      <c r="D128" t="s">
        <v>332</v>
      </c>
      <c r="E128" s="24">
        <v>7</v>
      </c>
      <c r="F128" s="24">
        <v>3</v>
      </c>
      <c r="G128" s="24">
        <v>2</v>
      </c>
      <c r="H128" s="24"/>
      <c r="I128" s="24">
        <v>1</v>
      </c>
      <c r="J128" s="24">
        <v>4</v>
      </c>
      <c r="K128" s="24">
        <v>1</v>
      </c>
      <c r="L128" s="24">
        <v>1</v>
      </c>
      <c r="M128" s="24">
        <v>3</v>
      </c>
      <c r="N128" s="24">
        <v>1</v>
      </c>
      <c r="O128" s="24">
        <v>5</v>
      </c>
      <c r="P128" s="24">
        <v>7</v>
      </c>
      <c r="Q128" s="24">
        <v>35</v>
      </c>
    </row>
    <row r="129" spans="1:17" x14ac:dyDescent="0.3">
      <c r="A129" t="str">
        <f t="shared" si="1"/>
        <v>G00032021162</v>
      </c>
      <c r="B129" t="s">
        <v>218</v>
      </c>
      <c r="C129" t="s">
        <v>47</v>
      </c>
      <c r="D129" t="s">
        <v>283</v>
      </c>
      <c r="E129" s="24">
        <v>2491</v>
      </c>
      <c r="F129" s="24">
        <v>1849</v>
      </c>
      <c r="G129" s="24">
        <v>3334</v>
      </c>
      <c r="H129" s="24">
        <v>2693</v>
      </c>
      <c r="I129" s="24">
        <v>2517</v>
      </c>
      <c r="J129" s="24">
        <v>3034</v>
      </c>
      <c r="K129" s="24">
        <v>3479</v>
      </c>
      <c r="L129" s="24">
        <v>4470</v>
      </c>
      <c r="M129" s="24">
        <v>2366</v>
      </c>
      <c r="N129" s="24">
        <v>3304</v>
      </c>
      <c r="O129" s="24">
        <v>1959</v>
      </c>
      <c r="P129" s="24">
        <v>1572</v>
      </c>
      <c r="Q129" s="24">
        <v>33068</v>
      </c>
    </row>
    <row r="130" spans="1:17" x14ac:dyDescent="0.3">
      <c r="A130" t="str">
        <f t="shared" si="1"/>
        <v>G00032021170</v>
      </c>
      <c r="B130" t="s">
        <v>218</v>
      </c>
      <c r="C130" t="s">
        <v>273</v>
      </c>
      <c r="D130" t="s">
        <v>386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>
        <v>1053</v>
      </c>
      <c r="P130" s="24">
        <v>1202</v>
      </c>
      <c r="Q130" s="24">
        <v>2255</v>
      </c>
    </row>
    <row r="131" spans="1:17" x14ac:dyDescent="0.3">
      <c r="A131" t="str">
        <f t="shared" si="1"/>
        <v>G00032021171</v>
      </c>
      <c r="B131" t="s">
        <v>218</v>
      </c>
      <c r="C131" t="s">
        <v>49</v>
      </c>
      <c r="D131" t="s">
        <v>284</v>
      </c>
      <c r="E131" s="24">
        <v>135</v>
      </c>
      <c r="F131" s="24">
        <v>136</v>
      </c>
      <c r="G131" s="24">
        <v>270</v>
      </c>
      <c r="H131" s="24">
        <v>183</v>
      </c>
      <c r="I131" s="24">
        <v>176</v>
      </c>
      <c r="J131" s="24">
        <v>137</v>
      </c>
      <c r="K131" s="24">
        <v>187</v>
      </c>
      <c r="L131" s="24">
        <v>287</v>
      </c>
      <c r="M131" s="24">
        <v>216</v>
      </c>
      <c r="N131" s="24">
        <v>201</v>
      </c>
      <c r="O131" s="24">
        <v>219</v>
      </c>
      <c r="P131" s="24">
        <v>147</v>
      </c>
      <c r="Q131" s="24">
        <v>2294</v>
      </c>
    </row>
    <row r="132" spans="1:17" x14ac:dyDescent="0.3">
      <c r="A132" t="str">
        <f t="shared" si="1"/>
        <v>G00032021206</v>
      </c>
      <c r="B132" t="s">
        <v>218</v>
      </c>
      <c r="C132" t="s">
        <v>51</v>
      </c>
      <c r="D132" t="s">
        <v>285</v>
      </c>
      <c r="E132" s="24">
        <v>1533</v>
      </c>
      <c r="F132" s="24">
        <v>1296</v>
      </c>
      <c r="G132" s="24">
        <v>1643</v>
      </c>
      <c r="H132" s="24">
        <v>1364</v>
      </c>
      <c r="I132" s="24">
        <v>2045</v>
      </c>
      <c r="J132" s="24">
        <v>2878</v>
      </c>
      <c r="K132" s="24">
        <v>3777</v>
      </c>
      <c r="L132" s="24">
        <v>6617</v>
      </c>
      <c r="M132" s="24">
        <v>5701</v>
      </c>
      <c r="N132" s="24">
        <v>3386</v>
      </c>
      <c r="O132" s="24">
        <v>2257</v>
      </c>
      <c r="P132" s="24">
        <v>1709</v>
      </c>
      <c r="Q132" s="24">
        <v>34206</v>
      </c>
    </row>
    <row r="133" spans="1:17" x14ac:dyDescent="0.3">
      <c r="A133" t="str">
        <f t="shared" si="1"/>
        <v>G00032021241</v>
      </c>
      <c r="B133" t="s">
        <v>218</v>
      </c>
      <c r="C133" t="s">
        <v>226</v>
      </c>
      <c r="D133" t="s">
        <v>286</v>
      </c>
      <c r="E133" s="24">
        <v>547</v>
      </c>
      <c r="F133" s="24">
        <v>458</v>
      </c>
      <c r="G133" s="24">
        <v>804</v>
      </c>
      <c r="H133" s="24">
        <v>559</v>
      </c>
      <c r="I133" s="24">
        <v>675</v>
      </c>
      <c r="J133" s="24">
        <v>953</v>
      </c>
      <c r="K133" s="24">
        <v>748</v>
      </c>
      <c r="L133" s="24">
        <v>1029</v>
      </c>
      <c r="M133" s="24">
        <v>666</v>
      </c>
      <c r="N133" s="24">
        <v>696</v>
      </c>
      <c r="O133" s="24">
        <v>894</v>
      </c>
      <c r="P133" s="24">
        <v>919</v>
      </c>
      <c r="Q133" s="24">
        <v>8948</v>
      </c>
    </row>
    <row r="134" spans="1:17" x14ac:dyDescent="0.3">
      <c r="A134" t="str">
        <f t="shared" si="1"/>
        <v>G00032021242</v>
      </c>
      <c r="B134" t="s">
        <v>218</v>
      </c>
      <c r="C134" t="s">
        <v>54</v>
      </c>
      <c r="D134" t="s">
        <v>287</v>
      </c>
      <c r="E134" s="24">
        <v>1622</v>
      </c>
      <c r="F134" s="24">
        <v>2075</v>
      </c>
      <c r="G134" s="24">
        <v>2490</v>
      </c>
      <c r="H134" s="24">
        <v>1252</v>
      </c>
      <c r="I134" s="24">
        <v>2088</v>
      </c>
      <c r="J134" s="24">
        <v>3818</v>
      </c>
      <c r="K134" s="24">
        <v>2433</v>
      </c>
      <c r="L134" s="24">
        <v>3354</v>
      </c>
      <c r="M134" s="24">
        <v>4469</v>
      </c>
      <c r="N134" s="24">
        <v>2389</v>
      </c>
      <c r="O134" s="24">
        <v>1868</v>
      </c>
      <c r="P134" s="24">
        <v>1555</v>
      </c>
      <c r="Q134" s="24">
        <v>29413</v>
      </c>
    </row>
    <row r="135" spans="1:17" x14ac:dyDescent="0.3">
      <c r="A135" t="str">
        <f t="shared" si="1"/>
        <v>G00032021250</v>
      </c>
      <c r="B135" t="s">
        <v>218</v>
      </c>
      <c r="C135" t="s">
        <v>227</v>
      </c>
      <c r="D135" t="s">
        <v>288</v>
      </c>
      <c r="E135" s="24">
        <v>21</v>
      </c>
      <c r="F135" s="24">
        <v>46</v>
      </c>
      <c r="G135" s="24">
        <v>29</v>
      </c>
      <c r="H135" s="24">
        <v>10</v>
      </c>
      <c r="I135" s="24">
        <v>6</v>
      </c>
      <c r="J135" s="24">
        <v>12</v>
      </c>
      <c r="K135" s="24">
        <v>5</v>
      </c>
      <c r="L135" s="24">
        <v>9</v>
      </c>
      <c r="M135" s="24">
        <v>12</v>
      </c>
      <c r="N135" s="24">
        <v>1</v>
      </c>
      <c r="O135" s="24"/>
      <c r="P135" s="24"/>
      <c r="Q135" s="24">
        <v>151</v>
      </c>
    </row>
    <row r="136" spans="1:17" x14ac:dyDescent="0.3">
      <c r="A136" t="str">
        <f t="shared" ref="A136:A199" si="2">CONCATENATE(B136,C136)</f>
        <v>G00032021251</v>
      </c>
      <c r="B136" t="s">
        <v>218</v>
      </c>
      <c r="C136" t="s">
        <v>228</v>
      </c>
      <c r="D136" t="s">
        <v>289</v>
      </c>
      <c r="E136" s="24">
        <v>14</v>
      </c>
      <c r="F136" s="24">
        <v>16</v>
      </c>
      <c r="G136" s="24">
        <v>19</v>
      </c>
      <c r="H136" s="24">
        <v>7</v>
      </c>
      <c r="I136" s="24">
        <v>4</v>
      </c>
      <c r="J136" s="24">
        <v>6</v>
      </c>
      <c r="K136" s="24">
        <v>1</v>
      </c>
      <c r="L136" s="24">
        <v>8</v>
      </c>
      <c r="M136" s="24">
        <v>6</v>
      </c>
      <c r="N136" s="24">
        <v>1</v>
      </c>
      <c r="O136" s="24"/>
      <c r="P136" s="24"/>
      <c r="Q136" s="24">
        <v>82</v>
      </c>
    </row>
    <row r="137" spans="1:17" x14ac:dyDescent="0.3">
      <c r="A137" t="str">
        <f t="shared" si="2"/>
        <v>G00032021252</v>
      </c>
      <c r="B137" t="s">
        <v>218</v>
      </c>
      <c r="C137" t="s">
        <v>229</v>
      </c>
      <c r="D137" t="s">
        <v>290</v>
      </c>
      <c r="E137" s="24">
        <v>13</v>
      </c>
      <c r="F137" s="24">
        <v>23</v>
      </c>
      <c r="G137" s="24">
        <v>29</v>
      </c>
      <c r="H137" s="24">
        <v>4</v>
      </c>
      <c r="I137" s="24">
        <v>8</v>
      </c>
      <c r="J137" s="24">
        <v>10</v>
      </c>
      <c r="K137" s="24">
        <v>2</v>
      </c>
      <c r="L137" s="24">
        <v>7</v>
      </c>
      <c r="M137" s="24">
        <v>8</v>
      </c>
      <c r="N137" s="24">
        <v>1</v>
      </c>
      <c r="O137" s="24"/>
      <c r="P137" s="24"/>
      <c r="Q137" s="24">
        <v>105</v>
      </c>
    </row>
    <row r="138" spans="1:17" x14ac:dyDescent="0.3">
      <c r="A138" t="str">
        <f t="shared" si="2"/>
        <v>G00032021253</v>
      </c>
      <c r="B138" t="s">
        <v>218</v>
      </c>
      <c r="C138" t="s">
        <v>230</v>
      </c>
      <c r="D138" t="s">
        <v>291</v>
      </c>
      <c r="E138" s="24">
        <v>92</v>
      </c>
      <c r="F138" s="24">
        <v>108</v>
      </c>
      <c r="G138" s="24">
        <v>103</v>
      </c>
      <c r="H138" s="24">
        <v>15</v>
      </c>
      <c r="I138" s="24">
        <v>12</v>
      </c>
      <c r="J138" s="24">
        <v>41</v>
      </c>
      <c r="K138" s="24">
        <v>29</v>
      </c>
      <c r="L138" s="24">
        <v>43</v>
      </c>
      <c r="M138" s="24">
        <v>28</v>
      </c>
      <c r="N138" s="24">
        <v>29</v>
      </c>
      <c r="O138" s="24">
        <v>5</v>
      </c>
      <c r="P138" s="24">
        <v>0</v>
      </c>
      <c r="Q138" s="24">
        <v>505</v>
      </c>
    </row>
    <row r="139" spans="1:17" x14ac:dyDescent="0.3">
      <c r="A139" t="str">
        <f t="shared" si="2"/>
        <v>G00032021254</v>
      </c>
      <c r="B139" t="s">
        <v>218</v>
      </c>
      <c r="C139" t="s">
        <v>231</v>
      </c>
      <c r="D139" t="s">
        <v>292</v>
      </c>
      <c r="E139" s="24">
        <v>41</v>
      </c>
      <c r="F139" s="24">
        <v>31</v>
      </c>
      <c r="G139" s="24">
        <v>47</v>
      </c>
      <c r="H139" s="24">
        <v>6</v>
      </c>
      <c r="I139" s="24">
        <v>6</v>
      </c>
      <c r="J139" s="24">
        <v>39</v>
      </c>
      <c r="K139" s="24">
        <v>19</v>
      </c>
      <c r="L139" s="24">
        <v>15</v>
      </c>
      <c r="M139" s="24">
        <v>11</v>
      </c>
      <c r="N139" s="24">
        <v>18</v>
      </c>
      <c r="O139" s="24">
        <v>46</v>
      </c>
      <c r="P139" s="24">
        <v>13</v>
      </c>
      <c r="Q139" s="24">
        <v>292</v>
      </c>
    </row>
    <row r="140" spans="1:17" x14ac:dyDescent="0.3">
      <c r="A140" t="str">
        <f t="shared" si="2"/>
        <v>G00032021265</v>
      </c>
      <c r="B140" t="s">
        <v>218</v>
      </c>
      <c r="C140" t="s">
        <v>58</v>
      </c>
      <c r="D140" t="s">
        <v>329</v>
      </c>
      <c r="E140" s="24">
        <v>1</v>
      </c>
      <c r="F140" s="24"/>
      <c r="G140" s="24">
        <v>3</v>
      </c>
      <c r="H140" s="24">
        <v>3</v>
      </c>
      <c r="I140" s="24">
        <v>103</v>
      </c>
      <c r="J140" s="24">
        <v>13</v>
      </c>
      <c r="K140" s="24">
        <v>13</v>
      </c>
      <c r="L140" s="24">
        <v>41</v>
      </c>
      <c r="M140" s="24">
        <v>23</v>
      </c>
      <c r="N140" s="24">
        <v>5</v>
      </c>
      <c r="O140" s="24">
        <v>54</v>
      </c>
      <c r="P140" s="24">
        <v>1</v>
      </c>
      <c r="Q140" s="24">
        <v>260</v>
      </c>
    </row>
    <row r="141" spans="1:17" x14ac:dyDescent="0.3">
      <c r="A141" t="str">
        <f t="shared" si="2"/>
        <v>G00032021267</v>
      </c>
      <c r="B141" t="s">
        <v>218</v>
      </c>
      <c r="C141" t="s">
        <v>60</v>
      </c>
      <c r="D141" t="s">
        <v>293</v>
      </c>
      <c r="E141" s="24">
        <v>1</v>
      </c>
      <c r="F141" s="24"/>
      <c r="G141" s="24">
        <v>2</v>
      </c>
      <c r="H141" s="24">
        <v>4</v>
      </c>
      <c r="I141" s="24">
        <v>102</v>
      </c>
      <c r="J141" s="24">
        <v>13</v>
      </c>
      <c r="K141" s="24">
        <v>12</v>
      </c>
      <c r="L141" s="24">
        <v>32</v>
      </c>
      <c r="M141" s="24">
        <v>21</v>
      </c>
      <c r="N141" s="24">
        <v>4</v>
      </c>
      <c r="O141" s="24">
        <v>54</v>
      </c>
      <c r="P141" s="24">
        <v>1</v>
      </c>
      <c r="Q141" s="24">
        <v>246</v>
      </c>
    </row>
    <row r="142" spans="1:17" x14ac:dyDescent="0.3">
      <c r="A142" t="str">
        <f t="shared" si="2"/>
        <v>G00032021317</v>
      </c>
      <c r="B142" t="s">
        <v>218</v>
      </c>
      <c r="C142" t="s">
        <v>62</v>
      </c>
      <c r="D142" t="s">
        <v>333</v>
      </c>
      <c r="E142" s="24">
        <v>21</v>
      </c>
      <c r="F142" s="24">
        <v>6</v>
      </c>
      <c r="G142" s="24">
        <v>5</v>
      </c>
      <c r="H142" s="24"/>
      <c r="I142" s="24">
        <v>7</v>
      </c>
      <c r="J142" s="24">
        <v>17</v>
      </c>
      <c r="K142" s="24">
        <v>13</v>
      </c>
      <c r="L142" s="24">
        <v>39</v>
      </c>
      <c r="M142" s="24">
        <v>40</v>
      </c>
      <c r="N142" s="24">
        <v>14</v>
      </c>
      <c r="O142" s="24">
        <v>11</v>
      </c>
      <c r="P142" s="24"/>
      <c r="Q142" s="24">
        <v>173</v>
      </c>
    </row>
    <row r="143" spans="1:17" x14ac:dyDescent="0.3">
      <c r="A143" t="str">
        <f t="shared" si="2"/>
        <v>G00032021341</v>
      </c>
      <c r="B143" t="s">
        <v>218</v>
      </c>
      <c r="C143" t="s">
        <v>64</v>
      </c>
      <c r="D143" t="s">
        <v>294</v>
      </c>
      <c r="E143" s="24">
        <v>34</v>
      </c>
      <c r="F143" s="24">
        <v>26</v>
      </c>
      <c r="G143" s="24">
        <v>57</v>
      </c>
      <c r="H143" s="24">
        <v>41</v>
      </c>
      <c r="I143" s="24">
        <v>35</v>
      </c>
      <c r="J143" s="24">
        <v>55</v>
      </c>
      <c r="K143" s="24">
        <v>39</v>
      </c>
      <c r="L143" s="24">
        <v>84</v>
      </c>
      <c r="M143" s="24">
        <v>56</v>
      </c>
      <c r="N143" s="24">
        <v>53</v>
      </c>
      <c r="O143" s="24">
        <v>45</v>
      </c>
      <c r="P143" s="24">
        <v>17</v>
      </c>
      <c r="Q143" s="24">
        <v>542</v>
      </c>
    </row>
    <row r="144" spans="1:17" x14ac:dyDescent="0.3">
      <c r="A144" t="str">
        <f t="shared" si="2"/>
        <v>G00032021357</v>
      </c>
      <c r="B144" t="s">
        <v>218</v>
      </c>
      <c r="C144" t="s">
        <v>232</v>
      </c>
      <c r="D144" t="s">
        <v>295</v>
      </c>
      <c r="E144" s="24">
        <v>9</v>
      </c>
      <c r="F144" s="24">
        <v>26</v>
      </c>
      <c r="G144" s="24">
        <v>23</v>
      </c>
      <c r="H144" s="24">
        <v>7</v>
      </c>
      <c r="I144" s="24">
        <v>8</v>
      </c>
      <c r="J144" s="24">
        <v>8</v>
      </c>
      <c r="K144" s="24"/>
      <c r="L144" s="24">
        <v>7</v>
      </c>
      <c r="M144" s="24">
        <v>9</v>
      </c>
      <c r="N144" s="24"/>
      <c r="O144" s="24"/>
      <c r="P144" s="24">
        <v>0</v>
      </c>
      <c r="Q144" s="24">
        <v>97</v>
      </c>
    </row>
    <row r="145" spans="1:17" x14ac:dyDescent="0.3">
      <c r="A145" t="str">
        <f t="shared" si="2"/>
        <v>G00032021358</v>
      </c>
      <c r="B145" t="s">
        <v>218</v>
      </c>
      <c r="C145" t="s">
        <v>233</v>
      </c>
      <c r="D145" t="s">
        <v>296</v>
      </c>
      <c r="E145" s="24">
        <v>48</v>
      </c>
      <c r="F145" s="24">
        <v>67</v>
      </c>
      <c r="G145" s="24">
        <v>58</v>
      </c>
      <c r="H145" s="24">
        <v>9</v>
      </c>
      <c r="I145" s="24">
        <v>6</v>
      </c>
      <c r="J145" s="24">
        <v>33</v>
      </c>
      <c r="K145" s="24">
        <v>20</v>
      </c>
      <c r="L145" s="24">
        <v>26</v>
      </c>
      <c r="M145" s="24">
        <v>10</v>
      </c>
      <c r="N145" s="24">
        <v>23</v>
      </c>
      <c r="O145" s="24">
        <v>49</v>
      </c>
      <c r="P145" s="24">
        <v>13</v>
      </c>
      <c r="Q145" s="24">
        <v>362</v>
      </c>
    </row>
    <row r="146" spans="1:17" x14ac:dyDescent="0.3">
      <c r="A146" t="str">
        <f t="shared" si="2"/>
        <v>G00032021380</v>
      </c>
      <c r="B146" t="s">
        <v>218</v>
      </c>
      <c r="C146" t="s">
        <v>67</v>
      </c>
      <c r="D146" t="s">
        <v>297</v>
      </c>
      <c r="E146" s="24">
        <v>179</v>
      </c>
      <c r="F146" s="24">
        <v>146</v>
      </c>
      <c r="G146" s="24">
        <v>256</v>
      </c>
      <c r="H146" s="24">
        <v>252</v>
      </c>
      <c r="I146" s="24">
        <v>226</v>
      </c>
      <c r="J146" s="24">
        <v>260</v>
      </c>
      <c r="K146" s="24">
        <v>283</v>
      </c>
      <c r="L146" s="24">
        <v>286</v>
      </c>
      <c r="M146" s="24">
        <v>290</v>
      </c>
      <c r="N146" s="24">
        <v>205</v>
      </c>
      <c r="O146" s="24">
        <v>228</v>
      </c>
      <c r="P146" s="24">
        <v>159</v>
      </c>
      <c r="Q146" s="24">
        <v>2770</v>
      </c>
    </row>
    <row r="147" spans="1:17" x14ac:dyDescent="0.3">
      <c r="A147" t="str">
        <f t="shared" si="2"/>
        <v>G00032021381</v>
      </c>
      <c r="B147" t="s">
        <v>218</v>
      </c>
      <c r="C147" t="s">
        <v>69</v>
      </c>
      <c r="D147" t="s">
        <v>298</v>
      </c>
      <c r="E147" s="24">
        <v>92</v>
      </c>
      <c r="F147" s="24">
        <v>93</v>
      </c>
      <c r="G147" s="24">
        <v>231</v>
      </c>
      <c r="H147" s="24">
        <v>148</v>
      </c>
      <c r="I147" s="24">
        <v>173</v>
      </c>
      <c r="J147" s="24">
        <v>139</v>
      </c>
      <c r="K147" s="24">
        <v>112</v>
      </c>
      <c r="L147" s="24">
        <v>217</v>
      </c>
      <c r="M147" s="24">
        <v>165</v>
      </c>
      <c r="N147" s="24">
        <v>161</v>
      </c>
      <c r="O147" s="24">
        <v>75</v>
      </c>
      <c r="P147" s="24">
        <v>99</v>
      </c>
      <c r="Q147" s="24">
        <v>1705</v>
      </c>
    </row>
    <row r="148" spans="1:17" x14ac:dyDescent="0.3">
      <c r="A148" t="str">
        <f t="shared" si="2"/>
        <v>G00032021394</v>
      </c>
      <c r="B148" t="s">
        <v>218</v>
      </c>
      <c r="C148" t="s">
        <v>234</v>
      </c>
      <c r="D148" t="s">
        <v>299</v>
      </c>
      <c r="E148" s="24">
        <v>21</v>
      </c>
      <c r="F148" s="24">
        <v>28</v>
      </c>
      <c r="G148" s="24">
        <v>28</v>
      </c>
      <c r="H148" s="24">
        <v>4</v>
      </c>
      <c r="I148" s="24">
        <v>9</v>
      </c>
      <c r="J148" s="24">
        <v>5</v>
      </c>
      <c r="K148" s="24">
        <v>5</v>
      </c>
      <c r="L148" s="24">
        <v>8</v>
      </c>
      <c r="M148" s="24">
        <v>1</v>
      </c>
      <c r="N148" s="24"/>
      <c r="O148" s="24"/>
      <c r="P148" s="24"/>
      <c r="Q148" s="24">
        <v>109</v>
      </c>
    </row>
    <row r="149" spans="1:17" x14ac:dyDescent="0.3">
      <c r="A149" t="str">
        <f t="shared" si="2"/>
        <v>G00032021395</v>
      </c>
      <c r="B149" t="s">
        <v>218</v>
      </c>
      <c r="C149" t="s">
        <v>235</v>
      </c>
      <c r="D149" t="s">
        <v>300</v>
      </c>
      <c r="E149" s="24">
        <v>13</v>
      </c>
      <c r="F149" s="24">
        <v>17</v>
      </c>
      <c r="G149" s="24">
        <v>15</v>
      </c>
      <c r="H149" s="24">
        <v>2</v>
      </c>
      <c r="I149" s="24">
        <v>3</v>
      </c>
      <c r="J149" s="24">
        <v>2</v>
      </c>
      <c r="K149" s="24">
        <v>2</v>
      </c>
      <c r="L149" s="24">
        <v>8</v>
      </c>
      <c r="M149" s="24">
        <v>3</v>
      </c>
      <c r="N149" s="24"/>
      <c r="O149" s="24"/>
      <c r="P149" s="24"/>
      <c r="Q149" s="24">
        <v>65</v>
      </c>
    </row>
    <row r="150" spans="1:17" x14ac:dyDescent="0.3">
      <c r="A150" t="str">
        <f t="shared" si="2"/>
        <v>G00032021396</v>
      </c>
      <c r="B150" t="s">
        <v>218</v>
      </c>
      <c r="C150" t="s">
        <v>236</v>
      </c>
      <c r="D150" t="s">
        <v>301</v>
      </c>
      <c r="E150" s="24">
        <v>15</v>
      </c>
      <c r="F150" s="24">
        <v>11</v>
      </c>
      <c r="G150" s="24">
        <v>18</v>
      </c>
      <c r="H150" s="24"/>
      <c r="I150" s="24">
        <v>3</v>
      </c>
      <c r="J150" s="24">
        <v>5</v>
      </c>
      <c r="K150" s="24">
        <v>2</v>
      </c>
      <c r="L150" s="24">
        <v>8</v>
      </c>
      <c r="M150" s="24">
        <v>1</v>
      </c>
      <c r="N150" s="24">
        <v>1</v>
      </c>
      <c r="O150" s="24"/>
      <c r="P150" s="24"/>
      <c r="Q150" s="24">
        <v>64</v>
      </c>
    </row>
    <row r="151" spans="1:17" x14ac:dyDescent="0.3">
      <c r="A151" t="str">
        <f t="shared" si="2"/>
        <v>G00032021397</v>
      </c>
      <c r="B151" t="s">
        <v>218</v>
      </c>
      <c r="C151" t="s">
        <v>71</v>
      </c>
      <c r="D151" t="s">
        <v>392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>
        <v>4</v>
      </c>
      <c r="Q151" s="24">
        <v>4</v>
      </c>
    </row>
    <row r="152" spans="1:17" x14ac:dyDescent="0.3">
      <c r="A152" t="str">
        <f t="shared" si="2"/>
        <v>G00032021400</v>
      </c>
      <c r="B152" t="s">
        <v>218</v>
      </c>
      <c r="C152" t="s">
        <v>77</v>
      </c>
      <c r="D152" t="s">
        <v>302</v>
      </c>
      <c r="E152" s="24">
        <v>74</v>
      </c>
      <c r="F152" s="24">
        <v>172</v>
      </c>
      <c r="G152" s="24">
        <v>532</v>
      </c>
      <c r="H152" s="24">
        <v>121</v>
      </c>
      <c r="I152" s="24">
        <v>128</v>
      </c>
      <c r="J152" s="24">
        <v>144</v>
      </c>
      <c r="K152" s="24">
        <v>132</v>
      </c>
      <c r="L152" s="24">
        <v>148</v>
      </c>
      <c r="M152" s="24">
        <v>163</v>
      </c>
      <c r="N152" s="24">
        <v>113</v>
      </c>
      <c r="O152" s="24">
        <v>210</v>
      </c>
      <c r="P152" s="24">
        <v>234</v>
      </c>
      <c r="Q152" s="24">
        <v>2171</v>
      </c>
    </row>
    <row r="153" spans="1:17" x14ac:dyDescent="0.3">
      <c r="A153" t="str">
        <f t="shared" si="2"/>
        <v>G00032021432</v>
      </c>
      <c r="B153" t="s">
        <v>218</v>
      </c>
      <c r="C153" t="s">
        <v>79</v>
      </c>
      <c r="D153" t="s">
        <v>303</v>
      </c>
      <c r="E153" s="24">
        <v>583</v>
      </c>
      <c r="F153" s="24">
        <v>519</v>
      </c>
      <c r="G153" s="24">
        <v>756</v>
      </c>
      <c r="H153" s="24">
        <v>749</v>
      </c>
      <c r="I153" s="24">
        <v>906</v>
      </c>
      <c r="J153" s="24">
        <v>1455</v>
      </c>
      <c r="K153" s="24">
        <v>1347</v>
      </c>
      <c r="L153" s="24">
        <v>1749</v>
      </c>
      <c r="M153" s="24">
        <v>1302</v>
      </c>
      <c r="N153" s="24">
        <v>850</v>
      </c>
      <c r="O153" s="24">
        <v>726</v>
      </c>
      <c r="P153" s="24">
        <v>594</v>
      </c>
      <c r="Q153" s="24">
        <v>11536</v>
      </c>
    </row>
    <row r="154" spans="1:17" x14ac:dyDescent="0.3">
      <c r="A154" t="str">
        <f t="shared" si="2"/>
        <v>G00032021433</v>
      </c>
      <c r="B154" t="s">
        <v>218</v>
      </c>
      <c r="C154" t="s">
        <v>81</v>
      </c>
      <c r="D154" t="s">
        <v>304</v>
      </c>
      <c r="E154" s="24">
        <v>399</v>
      </c>
      <c r="F154" s="24">
        <v>377</v>
      </c>
      <c r="G154" s="24">
        <v>595</v>
      </c>
      <c r="H154" s="24">
        <v>426</v>
      </c>
      <c r="I154" s="24">
        <v>633</v>
      </c>
      <c r="J154" s="24">
        <v>982</v>
      </c>
      <c r="K154" s="24">
        <v>1007</v>
      </c>
      <c r="L154" s="24">
        <v>1195</v>
      </c>
      <c r="M154" s="24">
        <v>887</v>
      </c>
      <c r="N154" s="24">
        <v>623</v>
      </c>
      <c r="O154" s="24">
        <v>533</v>
      </c>
      <c r="P154" s="24">
        <v>347</v>
      </c>
      <c r="Q154" s="24">
        <v>8004</v>
      </c>
    </row>
    <row r="155" spans="1:17" x14ac:dyDescent="0.3">
      <c r="A155" t="str">
        <f t="shared" si="2"/>
        <v>G00032021443</v>
      </c>
      <c r="B155" t="s">
        <v>218</v>
      </c>
      <c r="C155" t="s">
        <v>83</v>
      </c>
      <c r="D155" t="s">
        <v>335</v>
      </c>
      <c r="E155" s="24"/>
      <c r="F155" s="24"/>
      <c r="G155" s="24"/>
      <c r="H155" s="24"/>
      <c r="I155" s="24"/>
      <c r="J155" s="24"/>
      <c r="K155" s="24"/>
      <c r="L155" s="24">
        <v>945</v>
      </c>
      <c r="M155" s="24">
        <v>1071</v>
      </c>
      <c r="N155" s="24">
        <v>699</v>
      </c>
      <c r="O155" s="24">
        <v>514</v>
      </c>
      <c r="P155" s="24">
        <v>374</v>
      </c>
      <c r="Q155" s="24">
        <v>3603</v>
      </c>
    </row>
    <row r="156" spans="1:17" x14ac:dyDescent="0.3">
      <c r="A156" t="str">
        <f t="shared" si="2"/>
        <v>G00032021449</v>
      </c>
      <c r="B156" t="s">
        <v>218</v>
      </c>
      <c r="C156" t="s">
        <v>237</v>
      </c>
      <c r="D156" t="s">
        <v>305</v>
      </c>
      <c r="E156" s="24">
        <v>70</v>
      </c>
      <c r="F156" s="24">
        <v>22</v>
      </c>
      <c r="G156" s="24">
        <v>21</v>
      </c>
      <c r="H156" s="24">
        <v>16</v>
      </c>
      <c r="I156" s="24">
        <v>49</v>
      </c>
      <c r="J156" s="24">
        <v>34</v>
      </c>
      <c r="K156" s="24">
        <v>56</v>
      </c>
      <c r="L156" s="24">
        <v>12</v>
      </c>
      <c r="M156" s="24"/>
      <c r="N156" s="24"/>
      <c r="O156" s="24"/>
      <c r="P156" s="24"/>
      <c r="Q156" s="24">
        <v>280</v>
      </c>
    </row>
    <row r="157" spans="1:17" x14ac:dyDescent="0.3">
      <c r="A157" t="str">
        <f t="shared" si="2"/>
        <v>G00032021454</v>
      </c>
      <c r="B157" t="s">
        <v>218</v>
      </c>
      <c r="C157" t="s">
        <v>238</v>
      </c>
      <c r="D157" t="s">
        <v>306</v>
      </c>
      <c r="E157" s="24">
        <v>3</v>
      </c>
      <c r="F157" s="24">
        <v>3</v>
      </c>
      <c r="G157" s="24">
        <v>11</v>
      </c>
      <c r="H157" s="24">
        <v>2</v>
      </c>
      <c r="I157" s="24">
        <v>20</v>
      </c>
      <c r="J157" s="24">
        <v>28</v>
      </c>
      <c r="K157" s="24">
        <v>4</v>
      </c>
      <c r="L157" s="24"/>
      <c r="M157" s="24"/>
      <c r="N157" s="24"/>
      <c r="O157" s="24"/>
      <c r="P157" s="24"/>
      <c r="Q157" s="24">
        <v>71</v>
      </c>
    </row>
    <row r="158" spans="1:17" x14ac:dyDescent="0.3">
      <c r="A158" t="str">
        <f t="shared" si="2"/>
        <v>G00032021458</v>
      </c>
      <c r="B158" t="s">
        <v>218</v>
      </c>
      <c r="C158" t="s">
        <v>239</v>
      </c>
      <c r="D158" t="s">
        <v>307</v>
      </c>
      <c r="E158" s="24">
        <v>2</v>
      </c>
      <c r="F158" s="24">
        <v>1</v>
      </c>
      <c r="G158" s="24"/>
      <c r="H158" s="24">
        <v>4</v>
      </c>
      <c r="I158" s="24"/>
      <c r="J158" s="24"/>
      <c r="K158" s="24"/>
      <c r="L158" s="24"/>
      <c r="M158" s="24"/>
      <c r="N158" s="24"/>
      <c r="O158" s="24"/>
      <c r="P158" s="24"/>
      <c r="Q158" s="24">
        <v>7</v>
      </c>
    </row>
    <row r="159" spans="1:17" x14ac:dyDescent="0.3">
      <c r="A159" t="str">
        <f t="shared" si="2"/>
        <v>G00032021459</v>
      </c>
      <c r="B159" t="s">
        <v>218</v>
      </c>
      <c r="C159" t="s">
        <v>240</v>
      </c>
      <c r="D159" t="s">
        <v>308</v>
      </c>
      <c r="E159" s="24">
        <v>5</v>
      </c>
      <c r="F159" s="24"/>
      <c r="G159" s="24"/>
      <c r="H159" s="24">
        <v>3</v>
      </c>
      <c r="I159" s="24">
        <v>1</v>
      </c>
      <c r="J159" s="24"/>
      <c r="K159" s="24">
        <v>6</v>
      </c>
      <c r="L159" s="24"/>
      <c r="M159" s="24"/>
      <c r="N159" s="24"/>
      <c r="O159" s="24"/>
      <c r="P159" s="24"/>
      <c r="Q159" s="24">
        <v>15</v>
      </c>
    </row>
    <row r="160" spans="1:17" x14ac:dyDescent="0.3">
      <c r="A160" t="str">
        <f t="shared" si="2"/>
        <v>G00032021460</v>
      </c>
      <c r="B160" t="s">
        <v>218</v>
      </c>
      <c r="C160" t="s">
        <v>241</v>
      </c>
      <c r="D160" t="s">
        <v>309</v>
      </c>
      <c r="E160" s="24">
        <v>53</v>
      </c>
      <c r="F160" s="24">
        <v>66</v>
      </c>
      <c r="G160" s="24">
        <v>79</v>
      </c>
      <c r="H160" s="24">
        <v>9</v>
      </c>
      <c r="I160" s="24">
        <v>8</v>
      </c>
      <c r="J160" s="24">
        <v>61</v>
      </c>
      <c r="K160" s="24">
        <v>21</v>
      </c>
      <c r="L160" s="24">
        <v>22</v>
      </c>
      <c r="M160" s="24">
        <v>20</v>
      </c>
      <c r="N160" s="24">
        <v>18</v>
      </c>
      <c r="O160" s="24">
        <v>46</v>
      </c>
      <c r="P160" s="24">
        <v>12</v>
      </c>
      <c r="Q160" s="24">
        <v>415</v>
      </c>
    </row>
    <row r="161" spans="1:17" x14ac:dyDescent="0.3">
      <c r="A161" t="str">
        <f t="shared" si="2"/>
        <v>G00032021473</v>
      </c>
      <c r="B161" t="s">
        <v>218</v>
      </c>
      <c r="C161" t="s">
        <v>274</v>
      </c>
      <c r="D161" t="s">
        <v>387</v>
      </c>
      <c r="E161" s="24">
        <v>472</v>
      </c>
      <c r="F161" s="24">
        <v>238</v>
      </c>
      <c r="G161" s="24">
        <v>150</v>
      </c>
      <c r="H161" s="24">
        <v>270</v>
      </c>
      <c r="I161" s="24">
        <v>232</v>
      </c>
      <c r="J161" s="24">
        <v>180</v>
      </c>
      <c r="K161" s="24"/>
      <c r="L161" s="24"/>
      <c r="M161" s="24"/>
      <c r="N161" s="24"/>
      <c r="O161" s="24"/>
      <c r="P161" s="24"/>
      <c r="Q161" s="24">
        <v>1542</v>
      </c>
    </row>
    <row r="162" spans="1:17" x14ac:dyDescent="0.3">
      <c r="A162" t="str">
        <f t="shared" si="2"/>
        <v>G00032021479</v>
      </c>
      <c r="B162" t="s">
        <v>218</v>
      </c>
      <c r="C162" t="s">
        <v>242</v>
      </c>
      <c r="D162" t="s">
        <v>310</v>
      </c>
      <c r="E162" s="24">
        <v>160</v>
      </c>
      <c r="F162" s="24">
        <v>73</v>
      </c>
      <c r="G162" s="24">
        <v>150</v>
      </c>
      <c r="H162" s="24">
        <v>103</v>
      </c>
      <c r="I162" s="24">
        <v>154</v>
      </c>
      <c r="J162" s="24">
        <v>334</v>
      </c>
      <c r="K162" s="24">
        <v>198</v>
      </c>
      <c r="L162" s="24">
        <v>366</v>
      </c>
      <c r="M162" s="24">
        <v>211</v>
      </c>
      <c r="N162" s="24">
        <v>176</v>
      </c>
      <c r="O162" s="24">
        <v>191</v>
      </c>
      <c r="P162" s="24">
        <v>135</v>
      </c>
      <c r="Q162" s="24">
        <v>2251</v>
      </c>
    </row>
    <row r="163" spans="1:17" x14ac:dyDescent="0.3">
      <c r="A163" t="str">
        <f t="shared" si="2"/>
        <v>G00032021481</v>
      </c>
      <c r="B163" t="s">
        <v>218</v>
      </c>
      <c r="C163" t="s">
        <v>248</v>
      </c>
      <c r="D163" t="s">
        <v>336</v>
      </c>
      <c r="E163" s="24">
        <v>22</v>
      </c>
      <c r="F163" s="24">
        <v>22</v>
      </c>
      <c r="G163" s="24">
        <v>22</v>
      </c>
      <c r="H163" s="24">
        <v>25</v>
      </c>
      <c r="I163" s="24">
        <v>29</v>
      </c>
      <c r="J163" s="24">
        <v>118</v>
      </c>
      <c r="K163" s="24">
        <v>26</v>
      </c>
      <c r="L163" s="24">
        <v>31</v>
      </c>
      <c r="M163" s="24">
        <v>24</v>
      </c>
      <c r="N163" s="24">
        <v>37</v>
      </c>
      <c r="O163" s="24">
        <v>35</v>
      </c>
      <c r="P163" s="24">
        <v>10</v>
      </c>
      <c r="Q163" s="24">
        <v>401</v>
      </c>
    </row>
    <row r="164" spans="1:17" x14ac:dyDescent="0.3">
      <c r="A164" t="str">
        <f t="shared" si="2"/>
        <v>G00032021482</v>
      </c>
      <c r="B164" t="s">
        <v>218</v>
      </c>
      <c r="C164" t="s">
        <v>249</v>
      </c>
      <c r="D164" t="s">
        <v>337</v>
      </c>
      <c r="E164" s="24">
        <v>29</v>
      </c>
      <c r="F164" s="24">
        <v>27</v>
      </c>
      <c r="G164" s="24">
        <v>26</v>
      </c>
      <c r="H164" s="24">
        <v>26</v>
      </c>
      <c r="I164" s="24">
        <v>6</v>
      </c>
      <c r="J164" s="24">
        <v>171</v>
      </c>
      <c r="K164" s="24">
        <v>43</v>
      </c>
      <c r="L164" s="24">
        <v>56</v>
      </c>
      <c r="M164" s="24">
        <v>56</v>
      </c>
      <c r="N164" s="24">
        <v>43</v>
      </c>
      <c r="O164" s="24">
        <v>44</v>
      </c>
      <c r="P164" s="24">
        <v>39</v>
      </c>
      <c r="Q164" s="24">
        <v>566</v>
      </c>
    </row>
    <row r="165" spans="1:17" x14ac:dyDescent="0.3">
      <c r="A165" t="str">
        <f t="shared" si="2"/>
        <v>G00032021483</v>
      </c>
      <c r="B165" t="s">
        <v>218</v>
      </c>
      <c r="C165" t="s">
        <v>250</v>
      </c>
      <c r="D165" t="s">
        <v>338</v>
      </c>
      <c r="E165" s="24">
        <v>22</v>
      </c>
      <c r="F165" s="24">
        <v>31</v>
      </c>
      <c r="G165" s="24">
        <v>26</v>
      </c>
      <c r="H165" s="24">
        <v>25</v>
      </c>
      <c r="I165" s="24">
        <v>36</v>
      </c>
      <c r="J165" s="24">
        <v>130</v>
      </c>
      <c r="K165" s="24">
        <v>23</v>
      </c>
      <c r="L165" s="24">
        <v>26</v>
      </c>
      <c r="M165" s="24">
        <v>13</v>
      </c>
      <c r="N165" s="24">
        <v>35</v>
      </c>
      <c r="O165" s="24">
        <v>36</v>
      </c>
      <c r="P165" s="24">
        <v>13</v>
      </c>
      <c r="Q165" s="24">
        <v>416</v>
      </c>
    </row>
    <row r="166" spans="1:17" x14ac:dyDescent="0.3">
      <c r="A166" t="str">
        <f t="shared" si="2"/>
        <v>G00032021496</v>
      </c>
      <c r="B166" t="s">
        <v>218</v>
      </c>
      <c r="C166" t="s">
        <v>251</v>
      </c>
      <c r="D166" t="s">
        <v>339</v>
      </c>
      <c r="E166" s="24">
        <v>16</v>
      </c>
      <c r="F166" s="24">
        <v>8</v>
      </c>
      <c r="G166" s="24">
        <v>27</v>
      </c>
      <c r="H166" s="24">
        <v>5</v>
      </c>
      <c r="I166" s="24">
        <v>28</v>
      </c>
      <c r="J166" s="24">
        <v>110</v>
      </c>
      <c r="K166" s="24">
        <v>20</v>
      </c>
      <c r="L166" s="24">
        <v>29</v>
      </c>
      <c r="M166" s="24">
        <v>19</v>
      </c>
      <c r="N166" s="24">
        <v>9</v>
      </c>
      <c r="O166" s="24">
        <v>19</v>
      </c>
      <c r="P166" s="24">
        <v>7</v>
      </c>
      <c r="Q166" s="24">
        <v>297</v>
      </c>
    </row>
    <row r="167" spans="1:17" x14ac:dyDescent="0.3">
      <c r="A167" t="str">
        <f t="shared" si="2"/>
        <v>G00032021497</v>
      </c>
      <c r="B167" t="s">
        <v>218</v>
      </c>
      <c r="C167" t="s">
        <v>252</v>
      </c>
      <c r="D167" t="s">
        <v>340</v>
      </c>
      <c r="E167" s="24">
        <v>5</v>
      </c>
      <c r="F167" s="24">
        <v>10</v>
      </c>
      <c r="G167" s="24">
        <v>19</v>
      </c>
      <c r="H167" s="24">
        <v>2</v>
      </c>
      <c r="I167" s="24">
        <v>6</v>
      </c>
      <c r="J167" s="24">
        <v>17</v>
      </c>
      <c r="K167" s="24">
        <v>8</v>
      </c>
      <c r="L167" s="24">
        <v>38</v>
      </c>
      <c r="M167" s="24">
        <v>11</v>
      </c>
      <c r="N167" s="24">
        <v>22</v>
      </c>
      <c r="O167" s="24">
        <v>21</v>
      </c>
      <c r="P167" s="24">
        <v>90</v>
      </c>
      <c r="Q167" s="24">
        <v>249</v>
      </c>
    </row>
    <row r="168" spans="1:17" x14ac:dyDescent="0.3">
      <c r="A168" t="str">
        <f t="shared" si="2"/>
        <v>G00032021499</v>
      </c>
      <c r="B168" t="s">
        <v>218</v>
      </c>
      <c r="C168" t="s">
        <v>85</v>
      </c>
      <c r="D168" t="s">
        <v>311</v>
      </c>
      <c r="E168" s="24">
        <v>8</v>
      </c>
      <c r="F168" s="24">
        <v>4</v>
      </c>
      <c r="G168" s="24">
        <v>8</v>
      </c>
      <c r="H168" s="24">
        <v>2</v>
      </c>
      <c r="I168" s="24">
        <v>8</v>
      </c>
      <c r="J168" s="24">
        <v>19</v>
      </c>
      <c r="K168" s="24">
        <v>30</v>
      </c>
      <c r="L168" s="24">
        <v>234</v>
      </c>
      <c r="M168" s="24">
        <v>14</v>
      </c>
      <c r="N168" s="24">
        <v>13</v>
      </c>
      <c r="O168" s="24">
        <v>6</v>
      </c>
      <c r="P168" s="24">
        <v>5</v>
      </c>
      <c r="Q168" s="24">
        <v>351</v>
      </c>
    </row>
    <row r="169" spans="1:17" x14ac:dyDescent="0.3">
      <c r="A169" t="str">
        <f t="shared" si="2"/>
        <v>G00032021500</v>
      </c>
      <c r="B169" t="s">
        <v>218</v>
      </c>
      <c r="C169" t="s">
        <v>87</v>
      </c>
      <c r="D169" t="s">
        <v>312</v>
      </c>
      <c r="E169" s="24">
        <v>5</v>
      </c>
      <c r="F169" s="24"/>
      <c r="G169" s="24">
        <v>6</v>
      </c>
      <c r="H169" s="24">
        <v>2</v>
      </c>
      <c r="I169" s="24">
        <v>4</v>
      </c>
      <c r="J169" s="24">
        <v>14</v>
      </c>
      <c r="K169" s="24">
        <v>11</v>
      </c>
      <c r="L169" s="24">
        <v>21</v>
      </c>
      <c r="M169" s="24">
        <v>5</v>
      </c>
      <c r="N169" s="24">
        <v>6</v>
      </c>
      <c r="O169" s="24">
        <v>2</v>
      </c>
      <c r="P169" s="24">
        <v>4</v>
      </c>
      <c r="Q169" s="24">
        <v>80</v>
      </c>
    </row>
    <row r="170" spans="1:17" x14ac:dyDescent="0.3">
      <c r="A170" t="str">
        <f t="shared" si="2"/>
        <v>G00032021501</v>
      </c>
      <c r="B170" t="s">
        <v>218</v>
      </c>
      <c r="C170" t="s">
        <v>89</v>
      </c>
      <c r="D170" t="s">
        <v>313</v>
      </c>
      <c r="E170" s="24">
        <v>5</v>
      </c>
      <c r="F170" s="24">
        <v>1</v>
      </c>
      <c r="G170" s="24">
        <v>7</v>
      </c>
      <c r="H170" s="24">
        <v>2</v>
      </c>
      <c r="I170" s="24">
        <v>4</v>
      </c>
      <c r="J170" s="24">
        <v>17</v>
      </c>
      <c r="K170" s="24">
        <v>13</v>
      </c>
      <c r="L170" s="24">
        <v>223</v>
      </c>
      <c r="M170" s="24">
        <v>9</v>
      </c>
      <c r="N170" s="24">
        <v>8</v>
      </c>
      <c r="O170" s="24">
        <v>2</v>
      </c>
      <c r="P170" s="24">
        <v>5</v>
      </c>
      <c r="Q170" s="24">
        <v>296</v>
      </c>
    </row>
    <row r="171" spans="1:17" x14ac:dyDescent="0.3">
      <c r="A171" t="str">
        <f t="shared" si="2"/>
        <v>G00032021502</v>
      </c>
      <c r="B171" t="s">
        <v>218</v>
      </c>
      <c r="C171" t="s">
        <v>91</v>
      </c>
      <c r="D171" t="s">
        <v>341</v>
      </c>
      <c r="E171" s="24">
        <v>1383</v>
      </c>
      <c r="F171" s="24">
        <v>2147</v>
      </c>
      <c r="G171" s="24">
        <v>1972</v>
      </c>
      <c r="H171" s="24">
        <v>3429</v>
      </c>
      <c r="I171" s="24">
        <v>2748</v>
      </c>
      <c r="J171" s="24">
        <v>1913</v>
      </c>
      <c r="K171" s="24">
        <v>2048</v>
      </c>
      <c r="L171" s="24">
        <v>2969</v>
      </c>
      <c r="M171" s="24">
        <v>6995</v>
      </c>
      <c r="N171" s="24">
        <v>3902</v>
      </c>
      <c r="O171" s="24">
        <v>2751</v>
      </c>
      <c r="P171" s="24">
        <v>1091</v>
      </c>
      <c r="Q171" s="24">
        <v>33348</v>
      </c>
    </row>
    <row r="172" spans="1:17" x14ac:dyDescent="0.3">
      <c r="A172" t="str">
        <f t="shared" si="2"/>
        <v>G00032021504</v>
      </c>
      <c r="B172" t="s">
        <v>218</v>
      </c>
      <c r="C172" t="s">
        <v>243</v>
      </c>
      <c r="D172" t="s">
        <v>314</v>
      </c>
      <c r="E172" s="24">
        <v>16</v>
      </c>
      <c r="F172" s="24">
        <v>9</v>
      </c>
      <c r="G172" s="24">
        <v>2</v>
      </c>
      <c r="H172" s="24">
        <v>15</v>
      </c>
      <c r="I172" s="24">
        <v>10</v>
      </c>
      <c r="J172" s="24">
        <v>16</v>
      </c>
      <c r="K172" s="24">
        <v>26</v>
      </c>
      <c r="L172" s="24">
        <v>31</v>
      </c>
      <c r="M172" s="24">
        <v>11</v>
      </c>
      <c r="N172" s="24">
        <v>9</v>
      </c>
      <c r="O172" s="24">
        <v>15</v>
      </c>
      <c r="P172" s="24">
        <v>1</v>
      </c>
      <c r="Q172" s="24">
        <v>161</v>
      </c>
    </row>
    <row r="173" spans="1:17" x14ac:dyDescent="0.3">
      <c r="A173" t="str">
        <f t="shared" si="2"/>
        <v>G00032021505</v>
      </c>
      <c r="B173" t="s">
        <v>218</v>
      </c>
      <c r="C173" t="s">
        <v>244</v>
      </c>
      <c r="D173" t="s">
        <v>315</v>
      </c>
      <c r="E173" s="24">
        <v>6</v>
      </c>
      <c r="F173" s="24">
        <v>10</v>
      </c>
      <c r="G173" s="24">
        <v>1</v>
      </c>
      <c r="H173" s="24">
        <v>11</v>
      </c>
      <c r="I173" s="24">
        <v>11</v>
      </c>
      <c r="J173" s="24">
        <v>17</v>
      </c>
      <c r="K173" s="24">
        <v>18</v>
      </c>
      <c r="L173" s="24">
        <v>32</v>
      </c>
      <c r="M173" s="24">
        <v>10</v>
      </c>
      <c r="N173" s="24">
        <v>8</v>
      </c>
      <c r="O173" s="24">
        <v>7</v>
      </c>
      <c r="P173" s="24"/>
      <c r="Q173" s="24">
        <v>131</v>
      </c>
    </row>
    <row r="174" spans="1:17" x14ac:dyDescent="0.3">
      <c r="A174" t="str">
        <f t="shared" si="2"/>
        <v>G00032021506</v>
      </c>
      <c r="B174" t="s">
        <v>218</v>
      </c>
      <c r="C174" t="s">
        <v>93</v>
      </c>
      <c r="D174" t="s">
        <v>342</v>
      </c>
      <c r="E174" s="24">
        <v>34</v>
      </c>
      <c r="F174" s="24">
        <v>42</v>
      </c>
      <c r="G174" s="24">
        <v>33</v>
      </c>
      <c r="H174" s="24">
        <v>28</v>
      </c>
      <c r="I174" s="24">
        <v>61</v>
      </c>
      <c r="J174" s="24">
        <v>68</v>
      </c>
      <c r="K174" s="24">
        <v>126</v>
      </c>
      <c r="L174" s="24">
        <v>124</v>
      </c>
      <c r="M174" s="24">
        <v>134</v>
      </c>
      <c r="N174" s="24">
        <v>113</v>
      </c>
      <c r="O174" s="24">
        <v>83</v>
      </c>
      <c r="P174" s="24">
        <v>38</v>
      </c>
      <c r="Q174" s="24">
        <v>884</v>
      </c>
    </row>
    <row r="175" spans="1:17" x14ac:dyDescent="0.3">
      <c r="A175" t="str">
        <f t="shared" si="2"/>
        <v>G00032021509</v>
      </c>
      <c r="B175" t="s">
        <v>218</v>
      </c>
      <c r="C175" t="s">
        <v>254</v>
      </c>
      <c r="D175" t="s">
        <v>344</v>
      </c>
      <c r="E175" s="24">
        <v>8</v>
      </c>
      <c r="F175" s="24">
        <v>30</v>
      </c>
      <c r="G175" s="24">
        <v>16</v>
      </c>
      <c r="H175" s="24">
        <v>2</v>
      </c>
      <c r="I175" s="24">
        <v>10</v>
      </c>
      <c r="J175" s="24">
        <v>2</v>
      </c>
      <c r="K175" s="24">
        <v>3</v>
      </c>
      <c r="L175" s="24">
        <v>15</v>
      </c>
      <c r="M175" s="24">
        <v>3</v>
      </c>
      <c r="N175" s="24">
        <v>2</v>
      </c>
      <c r="O175" s="24"/>
      <c r="P175" s="24"/>
      <c r="Q175" s="24">
        <v>91</v>
      </c>
    </row>
    <row r="176" spans="1:17" x14ac:dyDescent="0.3">
      <c r="A176" t="str">
        <f t="shared" si="2"/>
        <v>G00032021523</v>
      </c>
      <c r="B176" t="s">
        <v>218</v>
      </c>
      <c r="C176" t="s">
        <v>255</v>
      </c>
      <c r="D176" t="s">
        <v>345</v>
      </c>
      <c r="E176" s="24">
        <v>5</v>
      </c>
      <c r="F176" s="24">
        <v>13</v>
      </c>
      <c r="G176" s="24">
        <v>12</v>
      </c>
      <c r="H176" s="24"/>
      <c r="I176" s="24">
        <v>2</v>
      </c>
      <c r="J176" s="24">
        <v>4</v>
      </c>
      <c r="K176" s="24"/>
      <c r="L176" s="24">
        <v>1</v>
      </c>
      <c r="M176" s="24">
        <v>5</v>
      </c>
      <c r="N176" s="24">
        <v>6</v>
      </c>
      <c r="O176" s="24">
        <v>0</v>
      </c>
      <c r="P176" s="24">
        <v>4</v>
      </c>
      <c r="Q176" s="24">
        <v>52</v>
      </c>
    </row>
    <row r="177" spans="1:17" x14ac:dyDescent="0.3">
      <c r="A177" t="str">
        <f t="shared" si="2"/>
        <v>G00032021524</v>
      </c>
      <c r="B177" t="s">
        <v>218</v>
      </c>
      <c r="C177" t="s">
        <v>256</v>
      </c>
      <c r="D177" t="s">
        <v>346</v>
      </c>
      <c r="E177" s="24">
        <v>12</v>
      </c>
      <c r="F177" s="24"/>
      <c r="G177" s="24"/>
      <c r="H177" s="24"/>
      <c r="I177" s="24">
        <v>2</v>
      </c>
      <c r="J177" s="24"/>
      <c r="K177" s="24"/>
      <c r="L177" s="24"/>
      <c r="M177" s="24"/>
      <c r="N177" s="24">
        <v>1</v>
      </c>
      <c r="O177" s="24"/>
      <c r="P177" s="24">
        <v>18</v>
      </c>
      <c r="Q177" s="24">
        <v>33</v>
      </c>
    </row>
    <row r="178" spans="1:17" x14ac:dyDescent="0.3">
      <c r="A178" t="str">
        <f t="shared" si="2"/>
        <v>G00032021525</v>
      </c>
      <c r="B178" t="s">
        <v>218</v>
      </c>
      <c r="C178" t="s">
        <v>257</v>
      </c>
      <c r="D178" t="s">
        <v>347</v>
      </c>
      <c r="E178" s="24">
        <v>2</v>
      </c>
      <c r="F178" s="24"/>
      <c r="G178" s="24">
        <v>4</v>
      </c>
      <c r="H178" s="24"/>
      <c r="I178" s="24"/>
      <c r="J178" s="24">
        <v>1</v>
      </c>
      <c r="K178" s="24"/>
      <c r="L178" s="24">
        <v>2</v>
      </c>
      <c r="M178" s="24">
        <v>5</v>
      </c>
      <c r="N178" s="24"/>
      <c r="O178" s="24">
        <v>1</v>
      </c>
      <c r="P178" s="24"/>
      <c r="Q178" s="24">
        <v>15</v>
      </c>
    </row>
    <row r="179" spans="1:17" x14ac:dyDescent="0.3">
      <c r="A179" t="str">
        <f t="shared" si="2"/>
        <v>G00032021526</v>
      </c>
      <c r="B179" t="s">
        <v>218</v>
      </c>
      <c r="C179" t="s">
        <v>245</v>
      </c>
      <c r="D179" t="s">
        <v>316</v>
      </c>
      <c r="E179" s="24">
        <v>7</v>
      </c>
      <c r="F179" s="24">
        <v>3</v>
      </c>
      <c r="G179" s="24">
        <v>10</v>
      </c>
      <c r="H179" s="24">
        <v>1</v>
      </c>
      <c r="I179" s="24">
        <v>6</v>
      </c>
      <c r="J179" s="24">
        <v>3</v>
      </c>
      <c r="K179" s="24">
        <v>1</v>
      </c>
      <c r="L179" s="24">
        <v>4</v>
      </c>
      <c r="M179" s="24">
        <v>19</v>
      </c>
      <c r="N179" s="24">
        <v>1</v>
      </c>
      <c r="O179" s="24">
        <v>1</v>
      </c>
      <c r="P179" s="24">
        <v>7</v>
      </c>
      <c r="Q179" s="24">
        <v>63</v>
      </c>
    </row>
    <row r="180" spans="1:17" x14ac:dyDescent="0.3">
      <c r="A180" t="str">
        <f t="shared" si="2"/>
        <v>G00032021527</v>
      </c>
      <c r="B180" t="s">
        <v>218</v>
      </c>
      <c r="C180" t="s">
        <v>258</v>
      </c>
      <c r="D180" t="s">
        <v>348</v>
      </c>
      <c r="E180" s="24">
        <v>4</v>
      </c>
      <c r="F180" s="24">
        <v>2</v>
      </c>
      <c r="G180" s="24">
        <v>7</v>
      </c>
      <c r="H180" s="24">
        <v>1</v>
      </c>
      <c r="I180" s="24">
        <v>5</v>
      </c>
      <c r="J180" s="24">
        <v>4</v>
      </c>
      <c r="K180" s="24">
        <v>1</v>
      </c>
      <c r="L180" s="24">
        <v>4</v>
      </c>
      <c r="M180" s="24">
        <v>16</v>
      </c>
      <c r="N180" s="24"/>
      <c r="O180" s="24">
        <v>3</v>
      </c>
      <c r="P180" s="24">
        <v>4</v>
      </c>
      <c r="Q180" s="24">
        <v>51</v>
      </c>
    </row>
    <row r="181" spans="1:17" x14ac:dyDescent="0.3">
      <c r="A181" t="str">
        <f t="shared" si="2"/>
        <v>G00032021528</v>
      </c>
      <c r="B181" t="s">
        <v>218</v>
      </c>
      <c r="C181" t="s">
        <v>259</v>
      </c>
      <c r="D181" t="s">
        <v>349</v>
      </c>
      <c r="E181" s="24">
        <v>4</v>
      </c>
      <c r="F181" s="24"/>
      <c r="G181" s="24">
        <v>6</v>
      </c>
      <c r="H181" s="24"/>
      <c r="I181" s="24">
        <v>3</v>
      </c>
      <c r="J181" s="24">
        <v>1</v>
      </c>
      <c r="K181" s="24">
        <v>1</v>
      </c>
      <c r="L181" s="24">
        <v>3</v>
      </c>
      <c r="M181" s="24">
        <v>8</v>
      </c>
      <c r="N181" s="24">
        <v>2</v>
      </c>
      <c r="O181" s="24">
        <v>1</v>
      </c>
      <c r="P181" s="24">
        <v>5</v>
      </c>
      <c r="Q181" s="24">
        <v>34</v>
      </c>
    </row>
    <row r="182" spans="1:17" x14ac:dyDescent="0.3">
      <c r="A182" t="str">
        <f t="shared" si="2"/>
        <v>G00032021529</v>
      </c>
      <c r="B182" t="s">
        <v>218</v>
      </c>
      <c r="C182" t="s">
        <v>260</v>
      </c>
      <c r="D182" t="s">
        <v>350</v>
      </c>
      <c r="E182" s="24">
        <v>8</v>
      </c>
      <c r="F182" s="24">
        <v>36</v>
      </c>
      <c r="G182" s="24">
        <v>22</v>
      </c>
      <c r="H182" s="24">
        <v>1</v>
      </c>
      <c r="I182" s="24">
        <v>4</v>
      </c>
      <c r="J182" s="24">
        <v>5</v>
      </c>
      <c r="K182" s="24">
        <v>4</v>
      </c>
      <c r="L182" s="24">
        <v>7</v>
      </c>
      <c r="M182" s="24">
        <v>6</v>
      </c>
      <c r="N182" s="24">
        <v>2</v>
      </c>
      <c r="O182" s="24">
        <v>5</v>
      </c>
      <c r="P182" s="24">
        <v>7</v>
      </c>
      <c r="Q182" s="24">
        <v>107</v>
      </c>
    </row>
    <row r="183" spans="1:17" x14ac:dyDescent="0.3">
      <c r="A183" t="str">
        <f t="shared" si="2"/>
        <v>G00032021530</v>
      </c>
      <c r="B183" t="s">
        <v>218</v>
      </c>
      <c r="C183" t="s">
        <v>261</v>
      </c>
      <c r="D183" t="s">
        <v>351</v>
      </c>
      <c r="E183" s="24"/>
      <c r="F183" s="24">
        <v>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>
        <v>2</v>
      </c>
    </row>
    <row r="184" spans="1:17" x14ac:dyDescent="0.3">
      <c r="A184" t="str">
        <f t="shared" si="2"/>
        <v>G00032021532</v>
      </c>
      <c r="B184" t="s">
        <v>218</v>
      </c>
      <c r="C184" t="s">
        <v>262</v>
      </c>
      <c r="D184" t="s">
        <v>352</v>
      </c>
      <c r="E184" s="24"/>
      <c r="F184" s="24"/>
      <c r="G184" s="24">
        <v>2</v>
      </c>
      <c r="H184" s="24"/>
      <c r="I184" s="24">
        <v>2</v>
      </c>
      <c r="J184" s="24"/>
      <c r="K184" s="24">
        <v>1</v>
      </c>
      <c r="L184" s="24">
        <v>2</v>
      </c>
      <c r="M184" s="24">
        <v>1</v>
      </c>
      <c r="N184" s="24"/>
      <c r="O184" s="24"/>
      <c r="P184" s="24">
        <v>1</v>
      </c>
      <c r="Q184" s="24">
        <v>9</v>
      </c>
    </row>
    <row r="185" spans="1:17" x14ac:dyDescent="0.3">
      <c r="A185" t="str">
        <f t="shared" si="2"/>
        <v>G00032021533</v>
      </c>
      <c r="B185" t="s">
        <v>218</v>
      </c>
      <c r="C185" t="s">
        <v>263</v>
      </c>
      <c r="D185" t="s">
        <v>353</v>
      </c>
      <c r="E185" s="24"/>
      <c r="F185" s="24"/>
      <c r="G185" s="24">
        <v>2</v>
      </c>
      <c r="H185" s="24"/>
      <c r="I185" s="24">
        <v>1</v>
      </c>
      <c r="J185" s="24"/>
      <c r="K185" s="24">
        <v>1</v>
      </c>
      <c r="L185" s="24">
        <v>2</v>
      </c>
      <c r="M185" s="24"/>
      <c r="N185" s="24"/>
      <c r="O185" s="24"/>
      <c r="P185" s="24">
        <v>2</v>
      </c>
      <c r="Q185" s="24">
        <v>8</v>
      </c>
    </row>
    <row r="186" spans="1:17" x14ac:dyDescent="0.3">
      <c r="A186" t="str">
        <f t="shared" si="2"/>
        <v>G00032021534</v>
      </c>
      <c r="B186" t="s">
        <v>218</v>
      </c>
      <c r="C186" t="s">
        <v>264</v>
      </c>
      <c r="D186" t="s">
        <v>354</v>
      </c>
      <c r="E186" s="24"/>
      <c r="F186" s="24"/>
      <c r="G186" s="24">
        <v>2</v>
      </c>
      <c r="H186" s="24"/>
      <c r="I186" s="24"/>
      <c r="J186" s="24"/>
      <c r="K186" s="24"/>
      <c r="L186" s="24">
        <v>2</v>
      </c>
      <c r="M186" s="24"/>
      <c r="N186" s="24"/>
      <c r="O186" s="24"/>
      <c r="P186" s="24">
        <v>3</v>
      </c>
      <c r="Q186" s="24">
        <v>7</v>
      </c>
    </row>
    <row r="187" spans="1:17" x14ac:dyDescent="0.3">
      <c r="A187" t="str">
        <f t="shared" si="2"/>
        <v>G00032021535</v>
      </c>
      <c r="B187" t="s">
        <v>218</v>
      </c>
      <c r="C187" t="s">
        <v>246</v>
      </c>
      <c r="D187" t="s">
        <v>317</v>
      </c>
      <c r="E187" s="24"/>
      <c r="F187" s="24"/>
      <c r="G187" s="24">
        <v>142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>
        <v>142</v>
      </c>
    </row>
    <row r="188" spans="1:17" x14ac:dyDescent="0.3">
      <c r="A188" t="str">
        <f t="shared" si="2"/>
        <v>G00032021536</v>
      </c>
      <c r="B188" t="s">
        <v>218</v>
      </c>
      <c r="C188" t="s">
        <v>265</v>
      </c>
      <c r="D188" t="s">
        <v>355</v>
      </c>
      <c r="E188" s="24"/>
      <c r="F188" s="24"/>
      <c r="G188" s="24">
        <v>2</v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>
        <v>2</v>
      </c>
    </row>
    <row r="189" spans="1:17" x14ac:dyDescent="0.3">
      <c r="A189" t="str">
        <f t="shared" si="2"/>
        <v>G00032021537</v>
      </c>
      <c r="B189" t="s">
        <v>218</v>
      </c>
      <c r="C189" t="s">
        <v>266</v>
      </c>
      <c r="D189" t="s">
        <v>356</v>
      </c>
      <c r="E189" s="24"/>
      <c r="F189" s="24"/>
      <c r="G189" s="24">
        <v>2</v>
      </c>
      <c r="H189" s="24"/>
      <c r="I189" s="24"/>
      <c r="J189" s="24"/>
      <c r="K189" s="24"/>
      <c r="L189" s="24"/>
      <c r="M189" s="24"/>
      <c r="N189" s="24"/>
      <c r="O189" s="24"/>
      <c r="P189" s="24"/>
      <c r="Q189" s="24">
        <v>2</v>
      </c>
    </row>
    <row r="190" spans="1:17" x14ac:dyDescent="0.3">
      <c r="A190" t="str">
        <f t="shared" si="2"/>
        <v>G00032021541</v>
      </c>
      <c r="B190" t="s">
        <v>218</v>
      </c>
      <c r="C190" t="s">
        <v>267</v>
      </c>
      <c r="D190" t="s">
        <v>357</v>
      </c>
      <c r="E190" s="24">
        <v>11</v>
      </c>
      <c r="F190" s="24">
        <v>16</v>
      </c>
      <c r="G190" s="24">
        <v>26</v>
      </c>
      <c r="H190" s="24">
        <v>2</v>
      </c>
      <c r="I190" s="24">
        <v>4</v>
      </c>
      <c r="J190" s="24">
        <v>21</v>
      </c>
      <c r="K190" s="24">
        <v>4</v>
      </c>
      <c r="L190" s="24">
        <v>10</v>
      </c>
      <c r="M190" s="24">
        <v>12</v>
      </c>
      <c r="N190" s="24">
        <v>10</v>
      </c>
      <c r="O190" s="24">
        <v>8</v>
      </c>
      <c r="P190" s="24"/>
      <c r="Q190" s="24">
        <v>124</v>
      </c>
    </row>
    <row r="191" spans="1:17" x14ac:dyDescent="0.3">
      <c r="A191" t="str">
        <f t="shared" si="2"/>
        <v>G00032021542</v>
      </c>
      <c r="B191" t="s">
        <v>218</v>
      </c>
      <c r="C191" t="s">
        <v>102</v>
      </c>
      <c r="D191" t="s">
        <v>358</v>
      </c>
      <c r="E191" s="24">
        <v>2</v>
      </c>
      <c r="F191" s="24"/>
      <c r="G191" s="24">
        <v>7</v>
      </c>
      <c r="H191" s="24"/>
      <c r="I191" s="24"/>
      <c r="J191" s="24">
        <v>33</v>
      </c>
      <c r="K191" s="24">
        <v>20</v>
      </c>
      <c r="L191" s="24">
        <v>2</v>
      </c>
      <c r="M191" s="24">
        <v>1</v>
      </c>
      <c r="N191" s="24">
        <v>4</v>
      </c>
      <c r="O191" s="24"/>
      <c r="P191" s="24">
        <v>7</v>
      </c>
      <c r="Q191" s="24">
        <v>76</v>
      </c>
    </row>
    <row r="192" spans="1:17" x14ac:dyDescent="0.3">
      <c r="A192" t="str">
        <f t="shared" si="2"/>
        <v>G00032021555</v>
      </c>
      <c r="B192" t="s">
        <v>218</v>
      </c>
      <c r="C192" t="s">
        <v>275</v>
      </c>
      <c r="D192" t="s">
        <v>388</v>
      </c>
      <c r="E192" s="24"/>
      <c r="F192" s="24"/>
      <c r="G192" s="24">
        <v>1</v>
      </c>
      <c r="H192" s="24"/>
      <c r="I192" s="24">
        <v>2</v>
      </c>
      <c r="J192" s="24">
        <v>5</v>
      </c>
      <c r="K192" s="24"/>
      <c r="L192" s="24">
        <v>3</v>
      </c>
      <c r="M192" s="24">
        <v>1</v>
      </c>
      <c r="N192" s="24">
        <v>2</v>
      </c>
      <c r="O192" s="24"/>
      <c r="P192" s="24">
        <v>7</v>
      </c>
      <c r="Q192" s="24">
        <v>21</v>
      </c>
    </row>
    <row r="193" spans="1:17" x14ac:dyDescent="0.3">
      <c r="A193" t="str">
        <f t="shared" si="2"/>
        <v>G00032021567</v>
      </c>
      <c r="B193" t="s">
        <v>218</v>
      </c>
      <c r="C193" t="s">
        <v>268</v>
      </c>
      <c r="D193" t="s">
        <v>359</v>
      </c>
      <c r="E193" s="24">
        <v>3</v>
      </c>
      <c r="F193" s="24">
        <v>1</v>
      </c>
      <c r="G193" s="24">
        <v>1</v>
      </c>
      <c r="H193" s="24"/>
      <c r="I193" s="24"/>
      <c r="J193" s="24">
        <v>10</v>
      </c>
      <c r="K193" s="24"/>
      <c r="L193" s="24"/>
      <c r="M193" s="24"/>
      <c r="N193" s="24"/>
      <c r="O193" s="24"/>
      <c r="P193" s="24"/>
      <c r="Q193" s="24">
        <v>15</v>
      </c>
    </row>
    <row r="194" spans="1:17" x14ac:dyDescent="0.3">
      <c r="A194" t="str">
        <f t="shared" si="2"/>
        <v>G00032021568</v>
      </c>
      <c r="B194" t="s">
        <v>218</v>
      </c>
      <c r="C194" t="s">
        <v>107</v>
      </c>
      <c r="D194" t="s">
        <v>360</v>
      </c>
      <c r="E194" s="24">
        <v>17</v>
      </c>
      <c r="F194" s="24">
        <v>5</v>
      </c>
      <c r="G194" s="24">
        <v>22</v>
      </c>
      <c r="H194" s="24">
        <v>3</v>
      </c>
      <c r="I194" s="24">
        <v>12</v>
      </c>
      <c r="J194" s="24">
        <v>95</v>
      </c>
      <c r="K194" s="24">
        <v>28</v>
      </c>
      <c r="L194" s="24">
        <v>34</v>
      </c>
      <c r="M194" s="24">
        <v>4</v>
      </c>
      <c r="N194" s="24">
        <v>16</v>
      </c>
      <c r="O194" s="24">
        <v>79</v>
      </c>
      <c r="P194" s="24">
        <v>104</v>
      </c>
      <c r="Q194" s="24">
        <v>419</v>
      </c>
    </row>
    <row r="195" spans="1:17" x14ac:dyDescent="0.3">
      <c r="A195" t="str">
        <f t="shared" si="2"/>
        <v>G00032021569</v>
      </c>
      <c r="B195" t="s">
        <v>218</v>
      </c>
      <c r="C195" t="s">
        <v>109</v>
      </c>
      <c r="D195" t="s">
        <v>361</v>
      </c>
      <c r="E195" s="24"/>
      <c r="F195" s="24">
        <v>3</v>
      </c>
      <c r="G195" s="24">
        <v>7</v>
      </c>
      <c r="H195" s="24"/>
      <c r="I195" s="24">
        <v>2</v>
      </c>
      <c r="J195" s="24">
        <v>67</v>
      </c>
      <c r="K195" s="24">
        <v>19</v>
      </c>
      <c r="L195" s="24">
        <v>17</v>
      </c>
      <c r="M195" s="24">
        <v>8</v>
      </c>
      <c r="N195" s="24">
        <v>6</v>
      </c>
      <c r="O195" s="24">
        <v>51</v>
      </c>
      <c r="P195" s="24">
        <v>61</v>
      </c>
      <c r="Q195" s="24">
        <v>241</v>
      </c>
    </row>
    <row r="196" spans="1:17" x14ac:dyDescent="0.3">
      <c r="A196" t="str">
        <f t="shared" si="2"/>
        <v>G00032021570</v>
      </c>
      <c r="B196" t="s">
        <v>218</v>
      </c>
      <c r="C196" t="s">
        <v>111</v>
      </c>
      <c r="D196" t="s">
        <v>362</v>
      </c>
      <c r="E196" s="24">
        <v>2</v>
      </c>
      <c r="F196" s="24">
        <v>5</v>
      </c>
      <c r="G196" s="24">
        <v>14</v>
      </c>
      <c r="H196" s="24">
        <v>1</v>
      </c>
      <c r="I196" s="24">
        <v>20</v>
      </c>
      <c r="J196" s="24">
        <v>86</v>
      </c>
      <c r="K196" s="24">
        <v>25</v>
      </c>
      <c r="L196" s="24">
        <v>34</v>
      </c>
      <c r="M196" s="24">
        <v>5</v>
      </c>
      <c r="N196" s="24">
        <v>29</v>
      </c>
      <c r="O196" s="24">
        <v>96</v>
      </c>
      <c r="P196" s="24">
        <v>97</v>
      </c>
      <c r="Q196" s="24">
        <v>414</v>
      </c>
    </row>
    <row r="197" spans="1:17" x14ac:dyDescent="0.3">
      <c r="A197" t="str">
        <f t="shared" si="2"/>
        <v>G00032021571</v>
      </c>
      <c r="B197" t="s">
        <v>218</v>
      </c>
      <c r="C197" t="s">
        <v>113</v>
      </c>
      <c r="D197" t="s">
        <v>363</v>
      </c>
      <c r="E197" s="24">
        <v>2</v>
      </c>
      <c r="F197" s="24">
        <v>5</v>
      </c>
      <c r="G197" s="24">
        <v>17</v>
      </c>
      <c r="H197" s="24">
        <v>2</v>
      </c>
      <c r="I197" s="24">
        <v>17</v>
      </c>
      <c r="J197" s="24">
        <v>100</v>
      </c>
      <c r="K197" s="24">
        <v>81</v>
      </c>
      <c r="L197" s="24">
        <v>41</v>
      </c>
      <c r="M197" s="24">
        <v>15</v>
      </c>
      <c r="N197" s="24">
        <v>35</v>
      </c>
      <c r="O197" s="24">
        <v>79</v>
      </c>
      <c r="P197" s="24">
        <v>132</v>
      </c>
      <c r="Q197" s="24">
        <v>526</v>
      </c>
    </row>
    <row r="198" spans="1:17" x14ac:dyDescent="0.3">
      <c r="A198" t="str">
        <f t="shared" si="2"/>
        <v>G00032021594</v>
      </c>
      <c r="B198" t="s">
        <v>218</v>
      </c>
      <c r="C198" t="s">
        <v>115</v>
      </c>
      <c r="D198" t="s">
        <v>364</v>
      </c>
      <c r="E198" s="24">
        <v>379</v>
      </c>
      <c r="F198" s="24">
        <v>184</v>
      </c>
      <c r="G198" s="24">
        <v>535</v>
      </c>
      <c r="H198" s="24">
        <v>442</v>
      </c>
      <c r="I198" s="24">
        <v>429</v>
      </c>
      <c r="J198" s="24">
        <v>671</v>
      </c>
      <c r="K198" s="24">
        <v>733</v>
      </c>
      <c r="L198" s="24">
        <v>926</v>
      </c>
      <c r="M198" s="24">
        <v>897</v>
      </c>
      <c r="N198" s="24">
        <v>722</v>
      </c>
      <c r="O198" s="24">
        <v>684</v>
      </c>
      <c r="P198" s="24">
        <v>596</v>
      </c>
      <c r="Q198" s="24">
        <v>7198</v>
      </c>
    </row>
    <row r="199" spans="1:17" x14ac:dyDescent="0.3">
      <c r="A199" t="str">
        <f t="shared" si="2"/>
        <v>G00032021605</v>
      </c>
      <c r="B199" t="s">
        <v>218</v>
      </c>
      <c r="C199" t="s">
        <v>117</v>
      </c>
      <c r="D199" t="s">
        <v>365</v>
      </c>
      <c r="E199" s="24"/>
      <c r="F199" s="24"/>
      <c r="G199" s="24"/>
      <c r="H199" s="24"/>
      <c r="I199" s="24"/>
      <c r="J199" s="24">
        <v>471</v>
      </c>
      <c r="K199" s="24">
        <v>421</v>
      </c>
      <c r="L199" s="24">
        <v>970</v>
      </c>
      <c r="M199" s="24">
        <v>800</v>
      </c>
      <c r="N199" s="24">
        <v>571</v>
      </c>
      <c r="O199" s="24">
        <v>522</v>
      </c>
      <c r="P199" s="24">
        <v>381</v>
      </c>
      <c r="Q199" s="24">
        <v>4136</v>
      </c>
    </row>
    <row r="200" spans="1:17" x14ac:dyDescent="0.3">
      <c r="A200" t="str">
        <f t="shared" ref="A200:A263" si="3">CONCATENATE(B200,C200)</f>
        <v>G00032021608</v>
      </c>
      <c r="B200" t="s">
        <v>218</v>
      </c>
      <c r="C200" t="s">
        <v>120</v>
      </c>
      <c r="D200" t="s">
        <v>366</v>
      </c>
      <c r="E200" s="24"/>
      <c r="F200" s="24"/>
      <c r="G200" s="24"/>
      <c r="H200" s="24"/>
      <c r="I200" s="24"/>
      <c r="J200" s="24"/>
      <c r="K200" s="24"/>
      <c r="L200" s="24"/>
      <c r="M200" s="24"/>
      <c r="N200" s="24">
        <v>3</v>
      </c>
      <c r="O200" s="24">
        <v>16</v>
      </c>
      <c r="P200" s="24">
        <v>76</v>
      </c>
      <c r="Q200" s="24">
        <v>95</v>
      </c>
    </row>
    <row r="201" spans="1:17" x14ac:dyDescent="0.3">
      <c r="A201" t="str">
        <f t="shared" si="3"/>
        <v>G00032021609</v>
      </c>
      <c r="B201" t="s">
        <v>218</v>
      </c>
      <c r="C201" t="s">
        <v>122</v>
      </c>
      <c r="D201" t="s">
        <v>367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>
        <v>2</v>
      </c>
      <c r="O201" s="24">
        <v>10</v>
      </c>
      <c r="P201" s="24">
        <v>42</v>
      </c>
      <c r="Q201" s="24">
        <v>54</v>
      </c>
    </row>
    <row r="202" spans="1:17" x14ac:dyDescent="0.3">
      <c r="A202" t="str">
        <f t="shared" si="3"/>
        <v>G00032021610</v>
      </c>
      <c r="B202" t="s">
        <v>218</v>
      </c>
      <c r="C202" t="s">
        <v>124</v>
      </c>
      <c r="D202" t="s">
        <v>368</v>
      </c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>
        <v>14</v>
      </c>
      <c r="P202" s="24">
        <v>55</v>
      </c>
      <c r="Q202" s="24">
        <v>69</v>
      </c>
    </row>
    <row r="203" spans="1:17" x14ac:dyDescent="0.3">
      <c r="A203" t="str">
        <f t="shared" si="3"/>
        <v>G00032021611</v>
      </c>
      <c r="B203" t="s">
        <v>218</v>
      </c>
      <c r="C203" t="s">
        <v>126</v>
      </c>
      <c r="D203" t="s">
        <v>389</v>
      </c>
      <c r="E203" s="24"/>
      <c r="F203" s="24"/>
      <c r="G203" s="24"/>
      <c r="H203" s="24"/>
      <c r="I203" s="24"/>
      <c r="J203" s="24"/>
      <c r="K203" s="24"/>
      <c r="L203" s="24"/>
      <c r="M203" s="24"/>
      <c r="N203" s="24">
        <v>5</v>
      </c>
      <c r="O203" s="24">
        <v>14</v>
      </c>
      <c r="P203" s="24">
        <v>65</v>
      </c>
      <c r="Q203" s="24">
        <v>84</v>
      </c>
    </row>
    <row r="204" spans="1:17" x14ac:dyDescent="0.3">
      <c r="A204" t="str">
        <f t="shared" si="3"/>
        <v>G00032021612</v>
      </c>
      <c r="B204" t="s">
        <v>218</v>
      </c>
      <c r="C204" t="s">
        <v>128</v>
      </c>
      <c r="D204" t="s">
        <v>369</v>
      </c>
      <c r="E204" s="24"/>
      <c r="F204" s="24"/>
      <c r="G204" s="24"/>
      <c r="H204" s="24"/>
      <c r="I204" s="24"/>
      <c r="J204" s="24"/>
      <c r="K204" s="24"/>
      <c r="L204" s="24"/>
      <c r="M204" s="24"/>
      <c r="N204" s="24">
        <v>8</v>
      </c>
      <c r="O204" s="24">
        <v>2</v>
      </c>
      <c r="P204" s="24">
        <v>30</v>
      </c>
      <c r="Q204" s="24">
        <v>40</v>
      </c>
    </row>
    <row r="205" spans="1:17" x14ac:dyDescent="0.3">
      <c r="A205" t="str">
        <f t="shared" si="3"/>
        <v>G00032021613</v>
      </c>
      <c r="B205" t="s">
        <v>218</v>
      </c>
      <c r="C205" t="s">
        <v>130</v>
      </c>
      <c r="D205" t="s">
        <v>370</v>
      </c>
      <c r="E205" s="24"/>
      <c r="F205" s="24"/>
      <c r="G205" s="24"/>
      <c r="H205" s="24"/>
      <c r="I205" s="24"/>
      <c r="J205" s="24"/>
      <c r="K205" s="24"/>
      <c r="L205" s="24"/>
      <c r="M205" s="24"/>
      <c r="N205" s="24">
        <v>3</v>
      </c>
      <c r="O205" s="24">
        <v>1</v>
      </c>
      <c r="P205" s="24">
        <v>16</v>
      </c>
      <c r="Q205" s="24">
        <v>20</v>
      </c>
    </row>
    <row r="206" spans="1:17" x14ac:dyDescent="0.3">
      <c r="A206" t="str">
        <f t="shared" si="3"/>
        <v>G00032021614</v>
      </c>
      <c r="B206" t="s">
        <v>218</v>
      </c>
      <c r="C206" t="s">
        <v>132</v>
      </c>
      <c r="D206" t="s">
        <v>371</v>
      </c>
      <c r="E206" s="24"/>
      <c r="F206" s="24"/>
      <c r="G206" s="24"/>
      <c r="H206" s="24"/>
      <c r="I206" s="24"/>
      <c r="J206" s="24"/>
      <c r="K206" s="24"/>
      <c r="L206" s="24"/>
      <c r="M206" s="24"/>
      <c r="N206" s="24">
        <v>5</v>
      </c>
      <c r="O206" s="24">
        <v>2</v>
      </c>
      <c r="P206" s="24">
        <v>16</v>
      </c>
      <c r="Q206" s="24">
        <v>23</v>
      </c>
    </row>
    <row r="207" spans="1:17" x14ac:dyDescent="0.3">
      <c r="A207" t="str">
        <f t="shared" si="3"/>
        <v>G00032021615</v>
      </c>
      <c r="B207" t="s">
        <v>218</v>
      </c>
      <c r="C207" t="s">
        <v>134</v>
      </c>
      <c r="D207" t="s">
        <v>390</v>
      </c>
      <c r="E207" s="24"/>
      <c r="F207" s="24"/>
      <c r="G207" s="24"/>
      <c r="H207" s="24"/>
      <c r="I207" s="24"/>
      <c r="J207" s="24"/>
      <c r="K207" s="24"/>
      <c r="L207" s="24"/>
      <c r="M207" s="24"/>
      <c r="N207" s="24">
        <v>4</v>
      </c>
      <c r="O207" s="24">
        <v>3</v>
      </c>
      <c r="P207" s="24">
        <v>10</v>
      </c>
      <c r="Q207" s="24">
        <v>17</v>
      </c>
    </row>
    <row r="208" spans="1:17" x14ac:dyDescent="0.3">
      <c r="A208" t="str">
        <f t="shared" si="3"/>
        <v>G00032021616</v>
      </c>
      <c r="B208" t="s">
        <v>218</v>
      </c>
      <c r="C208" t="s">
        <v>136</v>
      </c>
      <c r="D208" t="s">
        <v>372</v>
      </c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>
        <v>78</v>
      </c>
      <c r="P208" s="24">
        <v>104</v>
      </c>
      <c r="Q208" s="24">
        <v>182</v>
      </c>
    </row>
    <row r="209" spans="1:17" x14ac:dyDescent="0.3">
      <c r="A209" t="str">
        <f t="shared" si="3"/>
        <v>G00032021617</v>
      </c>
      <c r="B209" t="s">
        <v>218</v>
      </c>
      <c r="C209" t="s">
        <v>138</v>
      </c>
      <c r="D209" t="s">
        <v>373</v>
      </c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>
        <v>10</v>
      </c>
      <c r="P209" s="24">
        <v>63</v>
      </c>
      <c r="Q209" s="24">
        <v>73</v>
      </c>
    </row>
    <row r="210" spans="1:17" x14ac:dyDescent="0.3">
      <c r="A210" t="str">
        <f t="shared" si="3"/>
        <v>G00032021618</v>
      </c>
      <c r="B210" t="s">
        <v>218</v>
      </c>
      <c r="C210" t="s">
        <v>140</v>
      </c>
      <c r="D210" t="s">
        <v>374</v>
      </c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>
        <v>6</v>
      </c>
      <c r="P210" s="24">
        <v>75</v>
      </c>
      <c r="Q210" s="24">
        <v>81</v>
      </c>
    </row>
    <row r="211" spans="1:17" x14ac:dyDescent="0.3">
      <c r="A211" t="str">
        <f t="shared" si="3"/>
        <v>G00032021619</v>
      </c>
      <c r="B211" t="s">
        <v>218</v>
      </c>
      <c r="C211" t="s">
        <v>142</v>
      </c>
      <c r="D211" t="s">
        <v>375</v>
      </c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>
        <v>6</v>
      </c>
      <c r="P211" s="24">
        <v>81</v>
      </c>
      <c r="Q211" s="24">
        <v>87</v>
      </c>
    </row>
    <row r="212" spans="1:17" x14ac:dyDescent="0.3">
      <c r="A212" t="str">
        <f t="shared" si="3"/>
        <v>G00032021620</v>
      </c>
      <c r="B212" t="s">
        <v>218</v>
      </c>
      <c r="C212" t="s">
        <v>144</v>
      </c>
      <c r="D212" t="s">
        <v>376</v>
      </c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>
        <v>20</v>
      </c>
      <c r="P212" s="24">
        <v>41</v>
      </c>
      <c r="Q212" s="24">
        <v>61</v>
      </c>
    </row>
    <row r="213" spans="1:17" x14ac:dyDescent="0.3">
      <c r="A213" t="str">
        <f t="shared" si="3"/>
        <v>G00032021644</v>
      </c>
      <c r="B213" t="s">
        <v>218</v>
      </c>
      <c r="C213" t="s">
        <v>276</v>
      </c>
      <c r="D213" t="s">
        <v>391</v>
      </c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>
        <v>275</v>
      </c>
      <c r="Q213" s="24">
        <v>275</v>
      </c>
    </row>
    <row r="214" spans="1:17" x14ac:dyDescent="0.3">
      <c r="A214" t="str">
        <f t="shared" si="3"/>
        <v>G00032070025</v>
      </c>
      <c r="B214" t="s">
        <v>218</v>
      </c>
      <c r="C214" t="s">
        <v>171</v>
      </c>
      <c r="D214" t="s">
        <v>318</v>
      </c>
      <c r="E214" s="24">
        <v>181</v>
      </c>
      <c r="F214" s="24">
        <v>204</v>
      </c>
      <c r="G214" s="24">
        <v>246</v>
      </c>
      <c r="H214" s="24">
        <v>180</v>
      </c>
      <c r="I214" s="24">
        <v>255</v>
      </c>
      <c r="J214" s="24">
        <v>514</v>
      </c>
      <c r="K214" s="24">
        <v>481</v>
      </c>
      <c r="L214" s="24">
        <v>458</v>
      </c>
      <c r="M214" s="24">
        <v>294</v>
      </c>
      <c r="N214" s="24">
        <v>271</v>
      </c>
      <c r="O214" s="24">
        <v>284</v>
      </c>
      <c r="P214" s="24">
        <v>202</v>
      </c>
      <c r="Q214" s="24">
        <v>3570</v>
      </c>
    </row>
    <row r="215" spans="1:17" x14ac:dyDescent="0.3">
      <c r="A215" t="str">
        <f t="shared" si="3"/>
        <v>G00032070028</v>
      </c>
      <c r="B215" t="s">
        <v>218</v>
      </c>
      <c r="C215" t="s">
        <v>173</v>
      </c>
      <c r="D215" t="s">
        <v>319</v>
      </c>
      <c r="E215" s="24">
        <v>189</v>
      </c>
      <c r="F215" s="24">
        <v>239</v>
      </c>
      <c r="G215" s="24">
        <v>320</v>
      </c>
      <c r="H215" s="24">
        <v>194</v>
      </c>
      <c r="I215" s="24">
        <v>312</v>
      </c>
      <c r="J215" s="24">
        <v>487</v>
      </c>
      <c r="K215" s="24">
        <v>536</v>
      </c>
      <c r="L215" s="24">
        <v>550</v>
      </c>
      <c r="M215" s="24">
        <v>322</v>
      </c>
      <c r="N215" s="24">
        <v>260</v>
      </c>
      <c r="O215" s="24">
        <v>262</v>
      </c>
      <c r="P215" s="24">
        <v>230</v>
      </c>
      <c r="Q215" s="24">
        <v>3901</v>
      </c>
    </row>
    <row r="216" spans="1:17" x14ac:dyDescent="0.3">
      <c r="A216" t="str">
        <f t="shared" si="3"/>
        <v>G00032D00006</v>
      </c>
      <c r="B216" t="s">
        <v>218</v>
      </c>
      <c r="C216" t="s">
        <v>177</v>
      </c>
      <c r="D216" t="s">
        <v>320</v>
      </c>
      <c r="E216" s="24">
        <v>22</v>
      </c>
      <c r="F216" s="24">
        <v>9</v>
      </c>
      <c r="G216" s="24">
        <v>10</v>
      </c>
      <c r="H216" s="24">
        <v>16</v>
      </c>
      <c r="I216" s="24">
        <v>14</v>
      </c>
      <c r="J216" s="24">
        <v>25</v>
      </c>
      <c r="K216" s="24">
        <v>16</v>
      </c>
      <c r="L216" s="24">
        <v>24</v>
      </c>
      <c r="M216" s="24">
        <v>11</v>
      </c>
      <c r="N216" s="24">
        <v>7</v>
      </c>
      <c r="O216" s="24">
        <v>23</v>
      </c>
      <c r="P216" s="24">
        <v>11</v>
      </c>
      <c r="Q216" s="24">
        <v>188</v>
      </c>
    </row>
    <row r="217" spans="1:17" x14ac:dyDescent="0.3">
      <c r="A217" t="str">
        <f t="shared" si="3"/>
        <v>G00032D00009</v>
      </c>
      <c r="B217" t="s">
        <v>218</v>
      </c>
      <c r="C217" t="s">
        <v>179</v>
      </c>
      <c r="D217" t="s">
        <v>323</v>
      </c>
      <c r="E217" s="24">
        <v>38</v>
      </c>
      <c r="F217" s="24">
        <v>20</v>
      </c>
      <c r="G217" s="24">
        <v>24</v>
      </c>
      <c r="H217" s="24">
        <v>28</v>
      </c>
      <c r="I217" s="24">
        <v>27</v>
      </c>
      <c r="J217" s="24">
        <v>48</v>
      </c>
      <c r="K217" s="24">
        <v>22</v>
      </c>
      <c r="L217" s="24">
        <v>44</v>
      </c>
      <c r="M217" s="24">
        <v>27</v>
      </c>
      <c r="N217" s="24">
        <v>21</v>
      </c>
      <c r="O217" s="24">
        <v>25</v>
      </c>
      <c r="P217" s="24">
        <v>14</v>
      </c>
      <c r="Q217" s="24">
        <v>338</v>
      </c>
    </row>
    <row r="218" spans="1:17" x14ac:dyDescent="0.3">
      <c r="A218" t="str">
        <f t="shared" si="3"/>
        <v>G00032D00010</v>
      </c>
      <c r="B218" t="s">
        <v>218</v>
      </c>
      <c r="C218" t="s">
        <v>181</v>
      </c>
      <c r="D218" t="s">
        <v>324</v>
      </c>
      <c r="E218" s="24">
        <v>21</v>
      </c>
      <c r="F218" s="24">
        <v>10</v>
      </c>
      <c r="G218" s="24">
        <v>18</v>
      </c>
      <c r="H218" s="24">
        <v>23</v>
      </c>
      <c r="I218" s="24">
        <v>10</v>
      </c>
      <c r="J218" s="24">
        <v>22</v>
      </c>
      <c r="K218" s="24">
        <v>7</v>
      </c>
      <c r="L218" s="24">
        <v>26</v>
      </c>
      <c r="M218" s="24">
        <v>10</v>
      </c>
      <c r="N218" s="24">
        <v>19</v>
      </c>
      <c r="O218" s="24">
        <v>29</v>
      </c>
      <c r="P218" s="24">
        <v>14</v>
      </c>
      <c r="Q218" s="24">
        <v>209</v>
      </c>
    </row>
    <row r="219" spans="1:17" x14ac:dyDescent="0.3">
      <c r="A219" t="str">
        <f t="shared" si="3"/>
        <v>G00032D00011</v>
      </c>
      <c r="B219" t="s">
        <v>218</v>
      </c>
      <c r="C219" t="s">
        <v>183</v>
      </c>
      <c r="D219" t="s">
        <v>325</v>
      </c>
      <c r="E219" s="24">
        <v>11</v>
      </c>
      <c r="F219" s="24">
        <v>6</v>
      </c>
      <c r="G219" s="24">
        <v>13</v>
      </c>
      <c r="H219" s="24">
        <v>20</v>
      </c>
      <c r="I219" s="24">
        <v>13</v>
      </c>
      <c r="J219" s="24">
        <v>23</v>
      </c>
      <c r="K219" s="24">
        <v>10</v>
      </c>
      <c r="L219" s="24">
        <v>25</v>
      </c>
      <c r="M219" s="24">
        <v>3</v>
      </c>
      <c r="N219" s="24">
        <v>16</v>
      </c>
      <c r="O219" s="24">
        <v>18</v>
      </c>
      <c r="P219" s="24">
        <v>13</v>
      </c>
      <c r="Q219" s="24">
        <v>171</v>
      </c>
    </row>
    <row r="220" spans="1:17" x14ac:dyDescent="0.3">
      <c r="A220" t="str">
        <f t="shared" si="3"/>
        <v>G00032D00017</v>
      </c>
      <c r="B220" t="s">
        <v>218</v>
      </c>
      <c r="C220" t="s">
        <v>269</v>
      </c>
      <c r="D220" t="s">
        <v>377</v>
      </c>
      <c r="E220" s="24">
        <v>12</v>
      </c>
      <c r="F220" s="24">
        <v>3</v>
      </c>
      <c r="G220" s="24">
        <v>6</v>
      </c>
      <c r="H220" s="24">
        <v>7</v>
      </c>
      <c r="I220" s="24">
        <v>2</v>
      </c>
      <c r="J220" s="24">
        <v>3</v>
      </c>
      <c r="K220" s="24"/>
      <c r="L220" s="24"/>
      <c r="M220" s="24"/>
      <c r="N220" s="24"/>
      <c r="O220" s="24"/>
      <c r="P220" s="24"/>
      <c r="Q220" s="24">
        <v>33</v>
      </c>
    </row>
    <row r="221" spans="1:17" x14ac:dyDescent="0.3">
      <c r="A221" t="str">
        <f t="shared" si="3"/>
        <v>G00032D00018</v>
      </c>
      <c r="B221" t="s">
        <v>218</v>
      </c>
      <c r="C221" t="s">
        <v>270</v>
      </c>
      <c r="D221" t="s">
        <v>378</v>
      </c>
      <c r="E221" s="24">
        <v>5</v>
      </c>
      <c r="F221" s="24">
        <v>1</v>
      </c>
      <c r="G221" s="24">
        <v>5</v>
      </c>
      <c r="H221" s="24">
        <v>7</v>
      </c>
      <c r="I221" s="24">
        <v>1</v>
      </c>
      <c r="J221" s="24">
        <v>3</v>
      </c>
      <c r="K221" s="24">
        <v>3</v>
      </c>
      <c r="L221" s="24">
        <v>3</v>
      </c>
      <c r="M221" s="24">
        <v>1</v>
      </c>
      <c r="N221" s="24">
        <v>1</v>
      </c>
      <c r="O221" s="24"/>
      <c r="P221" s="24"/>
      <c r="Q221" s="24">
        <v>30</v>
      </c>
    </row>
    <row r="222" spans="1:17" x14ac:dyDescent="0.3">
      <c r="A222" t="str">
        <f t="shared" si="3"/>
        <v>G00032D00019</v>
      </c>
      <c r="B222" t="s">
        <v>218</v>
      </c>
      <c r="C222" t="s">
        <v>271</v>
      </c>
      <c r="D222" t="s">
        <v>379</v>
      </c>
      <c r="E222" s="24">
        <v>5</v>
      </c>
      <c r="F222" s="24">
        <v>5</v>
      </c>
      <c r="G222" s="24">
        <v>4</v>
      </c>
      <c r="H222" s="24">
        <v>6</v>
      </c>
      <c r="I222" s="24">
        <v>1</v>
      </c>
      <c r="J222" s="24">
        <v>6</v>
      </c>
      <c r="K222" s="24">
        <v>8</v>
      </c>
      <c r="L222" s="24">
        <v>4</v>
      </c>
      <c r="M222" s="24">
        <v>2</v>
      </c>
      <c r="N222" s="24">
        <v>1</v>
      </c>
      <c r="O222" s="24">
        <v>5</v>
      </c>
      <c r="P222" s="24">
        <v>1</v>
      </c>
      <c r="Q222" s="24">
        <v>48</v>
      </c>
    </row>
    <row r="223" spans="1:17" x14ac:dyDescent="0.3">
      <c r="A223" t="str">
        <f t="shared" si="3"/>
        <v>G00032D00020</v>
      </c>
      <c r="B223" t="s">
        <v>218</v>
      </c>
      <c r="C223" t="s">
        <v>272</v>
      </c>
      <c r="D223" t="s">
        <v>380</v>
      </c>
      <c r="E223" s="24">
        <v>8</v>
      </c>
      <c r="F223" s="24">
        <v>2</v>
      </c>
      <c r="G223" s="24">
        <v>4</v>
      </c>
      <c r="H223" s="24">
        <v>4</v>
      </c>
      <c r="I223" s="24">
        <v>1</v>
      </c>
      <c r="J223" s="24">
        <v>4</v>
      </c>
      <c r="K223" s="24">
        <v>2</v>
      </c>
      <c r="L223" s="24">
        <v>6</v>
      </c>
      <c r="M223" s="24"/>
      <c r="N223" s="24">
        <v>1</v>
      </c>
      <c r="O223" s="24">
        <v>2</v>
      </c>
      <c r="P223" s="24"/>
      <c r="Q223" s="24">
        <v>34</v>
      </c>
    </row>
    <row r="224" spans="1:17" x14ac:dyDescent="0.3">
      <c r="A224" t="str">
        <f t="shared" si="3"/>
        <v>G00032D00021</v>
      </c>
      <c r="B224" t="s">
        <v>218</v>
      </c>
      <c r="C224" t="s">
        <v>185</v>
      </c>
      <c r="D224" t="s">
        <v>381</v>
      </c>
      <c r="E224" s="24">
        <v>7</v>
      </c>
      <c r="F224" s="24">
        <v>4</v>
      </c>
      <c r="G224" s="24">
        <v>8</v>
      </c>
      <c r="H224" s="24">
        <v>10</v>
      </c>
      <c r="I224" s="24">
        <v>7</v>
      </c>
      <c r="J224" s="24">
        <v>7</v>
      </c>
      <c r="K224" s="24">
        <v>1</v>
      </c>
      <c r="L224" s="24">
        <v>4</v>
      </c>
      <c r="M224" s="24">
        <v>5</v>
      </c>
      <c r="N224" s="24">
        <v>4</v>
      </c>
      <c r="O224" s="24">
        <v>6</v>
      </c>
      <c r="P224" s="24">
        <v>3</v>
      </c>
      <c r="Q224" s="24">
        <v>66</v>
      </c>
    </row>
    <row r="225" spans="1:17" x14ac:dyDescent="0.3">
      <c r="A225" t="str">
        <f t="shared" si="3"/>
        <v>G00032D00022</v>
      </c>
      <c r="B225" t="s">
        <v>218</v>
      </c>
      <c r="C225" t="s">
        <v>187</v>
      </c>
      <c r="D225" t="s">
        <v>382</v>
      </c>
      <c r="E225" s="24">
        <v>7</v>
      </c>
      <c r="F225" s="24">
        <v>4</v>
      </c>
      <c r="G225" s="24">
        <v>3</v>
      </c>
      <c r="H225" s="24">
        <v>5</v>
      </c>
      <c r="I225" s="24">
        <v>5</v>
      </c>
      <c r="J225" s="24">
        <v>4</v>
      </c>
      <c r="K225" s="24">
        <v>2</v>
      </c>
      <c r="L225" s="24">
        <v>12</v>
      </c>
      <c r="M225" s="24"/>
      <c r="N225" s="24">
        <v>4</v>
      </c>
      <c r="O225" s="24">
        <v>3</v>
      </c>
      <c r="P225" s="24">
        <v>2</v>
      </c>
      <c r="Q225" s="24">
        <v>51</v>
      </c>
    </row>
    <row r="226" spans="1:17" x14ac:dyDescent="0.3">
      <c r="A226" t="str">
        <f t="shared" si="3"/>
        <v>G00032D00023</v>
      </c>
      <c r="B226" t="s">
        <v>218</v>
      </c>
      <c r="C226" t="s">
        <v>189</v>
      </c>
      <c r="D226" t="s">
        <v>383</v>
      </c>
      <c r="E226" s="24">
        <v>9</v>
      </c>
      <c r="F226" s="24">
        <v>1</v>
      </c>
      <c r="G226" s="24">
        <v>4</v>
      </c>
      <c r="H226" s="24">
        <v>6</v>
      </c>
      <c r="I226" s="24">
        <v>3</v>
      </c>
      <c r="J226" s="24">
        <v>9</v>
      </c>
      <c r="K226" s="24">
        <v>4</v>
      </c>
      <c r="L226" s="24">
        <v>12</v>
      </c>
      <c r="M226" s="24">
        <v>1</v>
      </c>
      <c r="N226" s="24">
        <v>3</v>
      </c>
      <c r="O226" s="24">
        <v>3</v>
      </c>
      <c r="P226" s="24">
        <v>3</v>
      </c>
      <c r="Q226" s="24">
        <v>58</v>
      </c>
    </row>
    <row r="227" spans="1:17" x14ac:dyDescent="0.3">
      <c r="A227" t="str">
        <f t="shared" si="3"/>
        <v>G00032D00024</v>
      </c>
      <c r="B227" t="s">
        <v>218</v>
      </c>
      <c r="C227" t="s">
        <v>191</v>
      </c>
      <c r="D227" t="s">
        <v>384</v>
      </c>
      <c r="E227" s="24">
        <v>12</v>
      </c>
      <c r="F227" s="24">
        <v>5</v>
      </c>
      <c r="G227" s="24">
        <v>5</v>
      </c>
      <c r="H227" s="24">
        <v>7</v>
      </c>
      <c r="I227" s="24">
        <v>6</v>
      </c>
      <c r="J227" s="24">
        <v>6</v>
      </c>
      <c r="K227" s="24">
        <v>8</v>
      </c>
      <c r="L227" s="24">
        <v>14</v>
      </c>
      <c r="M227" s="24">
        <v>3</v>
      </c>
      <c r="N227" s="24">
        <v>7</v>
      </c>
      <c r="O227" s="24">
        <v>7</v>
      </c>
      <c r="P227" s="24">
        <v>4</v>
      </c>
      <c r="Q227" s="24">
        <v>84</v>
      </c>
    </row>
    <row r="228" spans="1:17" x14ac:dyDescent="0.3">
      <c r="A228" t="str">
        <f t="shared" si="3"/>
        <v>G00032D00025</v>
      </c>
      <c r="B228" t="s">
        <v>218</v>
      </c>
      <c r="C228" t="s">
        <v>194</v>
      </c>
      <c r="D228" t="s">
        <v>322</v>
      </c>
      <c r="E228" s="24">
        <v>25</v>
      </c>
      <c r="F228" s="24">
        <v>18</v>
      </c>
      <c r="G228" s="24">
        <v>40</v>
      </c>
      <c r="H228" s="24">
        <v>27</v>
      </c>
      <c r="I228" s="24">
        <v>22</v>
      </c>
      <c r="J228" s="24">
        <v>48</v>
      </c>
      <c r="K228" s="24">
        <v>19</v>
      </c>
      <c r="L228" s="24">
        <v>42</v>
      </c>
      <c r="M228" s="24">
        <v>18</v>
      </c>
      <c r="N228" s="24">
        <v>23</v>
      </c>
      <c r="O228" s="24">
        <v>16</v>
      </c>
      <c r="P228" s="24">
        <v>25</v>
      </c>
      <c r="Q228" s="24">
        <v>323</v>
      </c>
    </row>
    <row r="229" spans="1:17" x14ac:dyDescent="0.3">
      <c r="A229" t="str">
        <f t="shared" si="3"/>
        <v>G00032D00026</v>
      </c>
      <c r="B229" t="s">
        <v>218</v>
      </c>
      <c r="C229" t="s">
        <v>196</v>
      </c>
      <c r="D229" t="s">
        <v>321</v>
      </c>
      <c r="E229" s="24">
        <v>18</v>
      </c>
      <c r="F229" s="24">
        <v>18</v>
      </c>
      <c r="G229" s="24">
        <v>23</v>
      </c>
      <c r="H229" s="24">
        <v>17</v>
      </c>
      <c r="I229" s="24">
        <v>19</v>
      </c>
      <c r="J229" s="24">
        <v>35</v>
      </c>
      <c r="K229" s="24">
        <v>35</v>
      </c>
      <c r="L229" s="24">
        <v>41</v>
      </c>
      <c r="M229" s="24">
        <v>15</v>
      </c>
      <c r="N229" s="24">
        <v>21</v>
      </c>
      <c r="O229" s="24">
        <v>42</v>
      </c>
      <c r="P229" s="24">
        <v>24</v>
      </c>
      <c r="Q229" s="24">
        <v>308</v>
      </c>
    </row>
    <row r="230" spans="1:17" x14ac:dyDescent="0.3">
      <c r="A230" t="str">
        <f t="shared" si="3"/>
        <v>G00032D00132</v>
      </c>
      <c r="B230" t="s">
        <v>218</v>
      </c>
      <c r="C230" t="s">
        <v>199</v>
      </c>
      <c r="D230" t="s">
        <v>326</v>
      </c>
      <c r="E230" s="24">
        <v>49</v>
      </c>
      <c r="F230" s="24">
        <v>24</v>
      </c>
      <c r="G230" s="24">
        <v>47</v>
      </c>
      <c r="H230" s="24">
        <v>30</v>
      </c>
      <c r="I230" s="24">
        <v>40</v>
      </c>
      <c r="J230" s="24">
        <v>28</v>
      </c>
      <c r="K230" s="24">
        <v>43</v>
      </c>
      <c r="L230" s="24">
        <v>60</v>
      </c>
      <c r="M230" s="24">
        <v>37</v>
      </c>
      <c r="N230" s="24">
        <v>22</v>
      </c>
      <c r="O230" s="24">
        <v>67</v>
      </c>
      <c r="P230" s="24">
        <v>27</v>
      </c>
      <c r="Q230" s="24">
        <v>474</v>
      </c>
    </row>
    <row r="231" spans="1:17" x14ac:dyDescent="0.3">
      <c r="A231" t="str">
        <f t="shared" si="3"/>
        <v>G00032D00134</v>
      </c>
      <c r="B231" t="s">
        <v>218</v>
      </c>
      <c r="C231" t="s">
        <v>201</v>
      </c>
      <c r="D231" t="s">
        <v>327</v>
      </c>
      <c r="E231" s="24">
        <v>15</v>
      </c>
      <c r="F231" s="24">
        <v>16</v>
      </c>
      <c r="G231" s="24">
        <v>13</v>
      </c>
      <c r="H231" s="24">
        <v>10</v>
      </c>
      <c r="I231" s="24">
        <v>14</v>
      </c>
      <c r="J231" s="24">
        <v>20</v>
      </c>
      <c r="K231" s="24">
        <v>19</v>
      </c>
      <c r="L231" s="24">
        <v>32</v>
      </c>
      <c r="M231" s="24">
        <v>18</v>
      </c>
      <c r="N231" s="24">
        <v>13</v>
      </c>
      <c r="O231" s="24">
        <v>40</v>
      </c>
      <c r="P231" s="24">
        <v>28</v>
      </c>
      <c r="Q231" s="24">
        <v>238</v>
      </c>
    </row>
    <row r="232" spans="1:17" x14ac:dyDescent="0.3">
      <c r="A232" t="str">
        <f t="shared" si="3"/>
        <v>G00032D00135</v>
      </c>
      <c r="B232" t="s">
        <v>218</v>
      </c>
      <c r="C232" t="s">
        <v>247</v>
      </c>
      <c r="D232" t="s">
        <v>328</v>
      </c>
      <c r="E232" s="24">
        <v>7</v>
      </c>
      <c r="F232" s="24">
        <v>8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>
        <v>15</v>
      </c>
    </row>
    <row r="233" spans="1:17" x14ac:dyDescent="0.3">
      <c r="A233" t="str">
        <f t="shared" si="3"/>
        <v>G00032D00136</v>
      </c>
      <c r="B233" t="s">
        <v>218</v>
      </c>
      <c r="C233" t="s">
        <v>203</v>
      </c>
      <c r="D233" t="s">
        <v>385</v>
      </c>
      <c r="E233" s="24"/>
      <c r="F233" s="24">
        <v>8</v>
      </c>
      <c r="G233" s="24">
        <v>11</v>
      </c>
      <c r="H233" s="24">
        <v>3</v>
      </c>
      <c r="I233" s="24">
        <v>5</v>
      </c>
      <c r="J233" s="24">
        <v>11</v>
      </c>
      <c r="K233" s="24">
        <v>11</v>
      </c>
      <c r="L233" s="24">
        <v>24</v>
      </c>
      <c r="M233" s="24">
        <v>7</v>
      </c>
      <c r="N233" s="24">
        <v>14</v>
      </c>
      <c r="O233" s="24">
        <v>13</v>
      </c>
      <c r="P233" s="24">
        <v>7</v>
      </c>
      <c r="Q233" s="24">
        <v>114</v>
      </c>
    </row>
    <row r="234" spans="1:17" x14ac:dyDescent="0.3">
      <c r="A234" t="str">
        <f t="shared" si="3"/>
        <v>G00034010515</v>
      </c>
      <c r="B234" t="s">
        <v>219</v>
      </c>
      <c r="C234" t="s">
        <v>23</v>
      </c>
      <c r="D234" t="s">
        <v>277</v>
      </c>
      <c r="E234" s="24">
        <v>266</v>
      </c>
      <c r="F234" s="24">
        <v>868</v>
      </c>
      <c r="G234" s="24">
        <v>550</v>
      </c>
      <c r="H234" s="24">
        <v>706</v>
      </c>
      <c r="I234" s="24">
        <v>336</v>
      </c>
      <c r="J234" s="24">
        <v>818</v>
      </c>
      <c r="K234" s="24">
        <v>524</v>
      </c>
      <c r="L234" s="24">
        <v>840</v>
      </c>
      <c r="M234" s="24">
        <v>591</v>
      </c>
      <c r="N234" s="24">
        <v>658</v>
      </c>
      <c r="O234" s="24">
        <v>646</v>
      </c>
      <c r="P234" s="24">
        <v>412</v>
      </c>
      <c r="Q234" s="24">
        <v>7215</v>
      </c>
    </row>
    <row r="235" spans="1:17" x14ac:dyDescent="0.3">
      <c r="A235" t="str">
        <f t="shared" si="3"/>
        <v>G00034010517</v>
      </c>
      <c r="B235" t="s">
        <v>219</v>
      </c>
      <c r="C235" t="s">
        <v>27</v>
      </c>
      <c r="D235" t="s">
        <v>278</v>
      </c>
      <c r="E235" s="24">
        <v>246</v>
      </c>
      <c r="F235" s="24">
        <v>666</v>
      </c>
      <c r="G235" s="24">
        <v>718</v>
      </c>
      <c r="H235" s="24">
        <v>852</v>
      </c>
      <c r="I235" s="24">
        <v>686</v>
      </c>
      <c r="J235" s="24">
        <v>979</v>
      </c>
      <c r="K235" s="24">
        <v>1041</v>
      </c>
      <c r="L235" s="24">
        <v>1085</v>
      </c>
      <c r="M235" s="24">
        <v>780</v>
      </c>
      <c r="N235" s="24">
        <v>702</v>
      </c>
      <c r="O235" s="24">
        <v>641</v>
      </c>
      <c r="P235" s="24">
        <v>765</v>
      </c>
      <c r="Q235" s="24">
        <v>9161</v>
      </c>
    </row>
    <row r="236" spans="1:17" x14ac:dyDescent="0.3">
      <c r="A236" t="str">
        <f t="shared" si="3"/>
        <v>G00034010519</v>
      </c>
      <c r="B236" t="s">
        <v>219</v>
      </c>
      <c r="C236" t="s">
        <v>29</v>
      </c>
      <c r="D236" t="s">
        <v>279</v>
      </c>
      <c r="E236" s="24">
        <v>96</v>
      </c>
      <c r="F236" s="24"/>
      <c r="G236" s="24">
        <v>60</v>
      </c>
      <c r="H236" s="24">
        <v>150</v>
      </c>
      <c r="I236" s="24">
        <v>162</v>
      </c>
      <c r="J236" s="24">
        <v>186</v>
      </c>
      <c r="K236" s="24">
        <v>144</v>
      </c>
      <c r="L236" s="24">
        <v>180</v>
      </c>
      <c r="M236" s="24">
        <v>164</v>
      </c>
      <c r="N236" s="24">
        <v>114</v>
      </c>
      <c r="O236" s="24">
        <v>161</v>
      </c>
      <c r="P236" s="24">
        <v>124</v>
      </c>
      <c r="Q236" s="24">
        <v>1541</v>
      </c>
    </row>
    <row r="237" spans="1:17" x14ac:dyDescent="0.3">
      <c r="A237" t="str">
        <f t="shared" si="3"/>
        <v>G00034020122</v>
      </c>
      <c r="B237" t="s">
        <v>219</v>
      </c>
      <c r="C237" t="s">
        <v>34</v>
      </c>
      <c r="D237" t="s">
        <v>330</v>
      </c>
      <c r="E237" s="24">
        <v>15</v>
      </c>
      <c r="F237" s="24">
        <v>16</v>
      </c>
      <c r="G237" s="24">
        <v>5</v>
      </c>
      <c r="H237" s="24">
        <v>5</v>
      </c>
      <c r="I237" s="24"/>
      <c r="J237" s="24"/>
      <c r="K237" s="24">
        <v>6</v>
      </c>
      <c r="L237" s="24">
        <v>8</v>
      </c>
      <c r="M237" s="24"/>
      <c r="N237" s="24">
        <v>7</v>
      </c>
      <c r="O237" s="24">
        <v>13</v>
      </c>
      <c r="P237" s="24">
        <v>28</v>
      </c>
      <c r="Q237" s="24">
        <v>103</v>
      </c>
    </row>
    <row r="238" spans="1:17" x14ac:dyDescent="0.3">
      <c r="A238" t="str">
        <f t="shared" si="3"/>
        <v>G00034020123</v>
      </c>
      <c r="B238" t="s">
        <v>219</v>
      </c>
      <c r="C238" t="s">
        <v>36</v>
      </c>
      <c r="D238" t="s">
        <v>331</v>
      </c>
      <c r="E238" s="24">
        <v>18</v>
      </c>
      <c r="F238" s="24">
        <v>17</v>
      </c>
      <c r="G238" s="24">
        <v>7</v>
      </c>
      <c r="H238" s="24">
        <v>2</v>
      </c>
      <c r="I238" s="24">
        <v>4</v>
      </c>
      <c r="J238" s="24">
        <v>1</v>
      </c>
      <c r="K238" s="24">
        <v>11</v>
      </c>
      <c r="L238" s="24">
        <v>7</v>
      </c>
      <c r="M238" s="24">
        <v>4</v>
      </c>
      <c r="N238" s="24">
        <v>8</v>
      </c>
      <c r="O238" s="24">
        <v>16</v>
      </c>
      <c r="P238" s="24">
        <v>34</v>
      </c>
      <c r="Q238" s="24">
        <v>129</v>
      </c>
    </row>
    <row r="239" spans="1:17" x14ac:dyDescent="0.3">
      <c r="A239" t="str">
        <f t="shared" si="3"/>
        <v>G00034020713</v>
      </c>
      <c r="B239" t="s">
        <v>219</v>
      </c>
      <c r="C239" t="s">
        <v>39</v>
      </c>
      <c r="D239" t="s">
        <v>280</v>
      </c>
      <c r="E239" s="24">
        <v>32</v>
      </c>
      <c r="F239" s="24">
        <v>134</v>
      </c>
      <c r="G239" s="24">
        <v>230</v>
      </c>
      <c r="H239" s="24">
        <v>565</v>
      </c>
      <c r="I239" s="24">
        <v>165</v>
      </c>
      <c r="J239" s="24">
        <v>338</v>
      </c>
      <c r="K239" s="24">
        <v>268</v>
      </c>
      <c r="L239" s="24">
        <v>519</v>
      </c>
      <c r="M239" s="24">
        <v>110</v>
      </c>
      <c r="N239" s="24">
        <v>157</v>
      </c>
      <c r="O239" s="24">
        <v>301</v>
      </c>
      <c r="P239" s="24">
        <v>217</v>
      </c>
      <c r="Q239" s="24">
        <v>3036</v>
      </c>
    </row>
    <row r="240" spans="1:17" x14ac:dyDescent="0.3">
      <c r="A240" t="str">
        <f t="shared" si="3"/>
        <v>G00034020757</v>
      </c>
      <c r="B240" t="s">
        <v>219</v>
      </c>
      <c r="C240" t="s">
        <v>41</v>
      </c>
      <c r="D240" t="s">
        <v>281</v>
      </c>
      <c r="E240" s="24">
        <v>113</v>
      </c>
      <c r="F240" s="24">
        <v>38</v>
      </c>
      <c r="G240" s="24">
        <v>50</v>
      </c>
      <c r="H240" s="24">
        <v>15</v>
      </c>
      <c r="I240" s="24">
        <v>13</v>
      </c>
      <c r="J240" s="24">
        <v>45</v>
      </c>
      <c r="K240" s="24">
        <v>59</v>
      </c>
      <c r="L240" s="24">
        <v>49</v>
      </c>
      <c r="M240" s="24">
        <v>10</v>
      </c>
      <c r="N240" s="24">
        <v>54</v>
      </c>
      <c r="O240" s="24">
        <v>143</v>
      </c>
      <c r="P240" s="24">
        <v>14</v>
      </c>
      <c r="Q240" s="24">
        <v>603</v>
      </c>
    </row>
    <row r="241" spans="1:17" x14ac:dyDescent="0.3">
      <c r="A241" t="str">
        <f t="shared" si="3"/>
        <v>G00034021031</v>
      </c>
      <c r="B241" t="s">
        <v>219</v>
      </c>
      <c r="C241" t="s">
        <v>43</v>
      </c>
      <c r="D241" t="s">
        <v>282</v>
      </c>
      <c r="E241" s="24">
        <v>26</v>
      </c>
      <c r="F241" s="24">
        <v>34</v>
      </c>
      <c r="G241" s="24">
        <v>31</v>
      </c>
      <c r="H241" s="24">
        <v>42</v>
      </c>
      <c r="I241" s="24">
        <v>42</v>
      </c>
      <c r="J241" s="24">
        <v>32</v>
      </c>
      <c r="K241" s="24">
        <v>18</v>
      </c>
      <c r="L241" s="24">
        <v>23</v>
      </c>
      <c r="M241" s="24">
        <v>35</v>
      </c>
      <c r="N241" s="24">
        <v>28</v>
      </c>
      <c r="O241" s="24">
        <v>101</v>
      </c>
      <c r="P241" s="24">
        <v>103</v>
      </c>
      <c r="Q241" s="24">
        <v>515</v>
      </c>
    </row>
    <row r="242" spans="1:17" x14ac:dyDescent="0.3">
      <c r="A242" t="str">
        <f t="shared" si="3"/>
        <v>G00034021161</v>
      </c>
      <c r="B242" t="s">
        <v>219</v>
      </c>
      <c r="C242" t="s">
        <v>45</v>
      </c>
      <c r="D242" t="s">
        <v>332</v>
      </c>
      <c r="E242" s="24"/>
      <c r="F242" s="24"/>
      <c r="G242" s="24"/>
      <c r="H242" s="24">
        <v>1</v>
      </c>
      <c r="I242" s="24"/>
      <c r="J242" s="24"/>
      <c r="K242" s="24">
        <v>1</v>
      </c>
      <c r="L242" s="24">
        <v>3</v>
      </c>
      <c r="M242" s="24">
        <v>1</v>
      </c>
      <c r="N242" s="24">
        <v>3</v>
      </c>
      <c r="O242" s="24">
        <v>1</v>
      </c>
      <c r="P242" s="24">
        <v>11</v>
      </c>
      <c r="Q242" s="24">
        <v>21</v>
      </c>
    </row>
    <row r="243" spans="1:17" x14ac:dyDescent="0.3">
      <c r="A243" t="str">
        <f t="shared" si="3"/>
        <v>G00034021162</v>
      </c>
      <c r="B243" t="s">
        <v>219</v>
      </c>
      <c r="C243" t="s">
        <v>47</v>
      </c>
      <c r="D243" t="s">
        <v>283</v>
      </c>
      <c r="E243" s="24">
        <v>35</v>
      </c>
      <c r="F243" s="24">
        <v>116</v>
      </c>
      <c r="G243" s="24">
        <v>68</v>
      </c>
      <c r="H243" s="24">
        <v>143</v>
      </c>
      <c r="I243" s="24">
        <v>56</v>
      </c>
      <c r="J243" s="24">
        <v>167</v>
      </c>
      <c r="K243" s="24">
        <v>76</v>
      </c>
      <c r="L243" s="24">
        <v>160</v>
      </c>
      <c r="M243" s="24">
        <v>98</v>
      </c>
      <c r="N243" s="24">
        <v>117</v>
      </c>
      <c r="O243" s="24">
        <v>851</v>
      </c>
      <c r="P243" s="24">
        <v>765</v>
      </c>
      <c r="Q243" s="24">
        <v>2652</v>
      </c>
    </row>
    <row r="244" spans="1:17" x14ac:dyDescent="0.3">
      <c r="A244" t="str">
        <f t="shared" si="3"/>
        <v>G00034021170</v>
      </c>
      <c r="B244" t="s">
        <v>219</v>
      </c>
      <c r="C244" t="s">
        <v>273</v>
      </c>
      <c r="D244" t="s">
        <v>386</v>
      </c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>
        <v>114</v>
      </c>
      <c r="P244" s="24">
        <v>144</v>
      </c>
      <c r="Q244" s="24">
        <v>258</v>
      </c>
    </row>
    <row r="245" spans="1:17" x14ac:dyDescent="0.3">
      <c r="A245" t="str">
        <f t="shared" si="3"/>
        <v>G00034021171</v>
      </c>
      <c r="B245" t="s">
        <v>219</v>
      </c>
      <c r="C245" t="s">
        <v>49</v>
      </c>
      <c r="D245" t="s">
        <v>284</v>
      </c>
      <c r="E245" s="24">
        <v>194</v>
      </c>
      <c r="F245" s="24">
        <v>227</v>
      </c>
      <c r="G245" s="24">
        <v>171</v>
      </c>
      <c r="H245" s="24">
        <v>141</v>
      </c>
      <c r="I245" s="24">
        <v>191</v>
      </c>
      <c r="J245" s="24">
        <v>307</v>
      </c>
      <c r="K245" s="24">
        <v>206</v>
      </c>
      <c r="L245" s="24">
        <v>477</v>
      </c>
      <c r="M245" s="24">
        <v>273</v>
      </c>
      <c r="N245" s="24">
        <v>462</v>
      </c>
      <c r="O245" s="24">
        <v>463</v>
      </c>
      <c r="P245" s="24">
        <v>413</v>
      </c>
      <c r="Q245" s="24">
        <v>3525</v>
      </c>
    </row>
    <row r="246" spans="1:17" x14ac:dyDescent="0.3">
      <c r="A246" t="str">
        <f t="shared" si="3"/>
        <v>G00034021206</v>
      </c>
      <c r="B246" t="s">
        <v>219</v>
      </c>
      <c r="C246" t="s">
        <v>51</v>
      </c>
      <c r="D246" t="s">
        <v>285</v>
      </c>
      <c r="E246" s="24">
        <v>66</v>
      </c>
      <c r="F246" s="24">
        <v>30</v>
      </c>
      <c r="G246" s="24">
        <v>66</v>
      </c>
      <c r="H246" s="24">
        <v>78</v>
      </c>
      <c r="I246" s="24">
        <v>96</v>
      </c>
      <c r="J246" s="24">
        <v>138</v>
      </c>
      <c r="K246" s="24">
        <v>150</v>
      </c>
      <c r="L246" s="24">
        <v>472</v>
      </c>
      <c r="M246" s="24">
        <v>204</v>
      </c>
      <c r="N246" s="24">
        <v>257</v>
      </c>
      <c r="O246" s="24">
        <v>251</v>
      </c>
      <c r="P246" s="24">
        <v>189</v>
      </c>
      <c r="Q246" s="24">
        <v>1997</v>
      </c>
    </row>
    <row r="247" spans="1:17" x14ac:dyDescent="0.3">
      <c r="A247" t="str">
        <f t="shared" si="3"/>
        <v>G00034021241</v>
      </c>
      <c r="B247" t="s">
        <v>219</v>
      </c>
      <c r="C247" t="s">
        <v>226</v>
      </c>
      <c r="D247" t="s">
        <v>286</v>
      </c>
      <c r="E247" s="24">
        <v>38</v>
      </c>
      <c r="F247" s="24">
        <v>43</v>
      </c>
      <c r="G247" s="24">
        <v>30</v>
      </c>
      <c r="H247" s="24">
        <v>22</v>
      </c>
      <c r="I247" s="24">
        <v>27</v>
      </c>
      <c r="J247" s="24">
        <v>49</v>
      </c>
      <c r="K247" s="24">
        <v>52</v>
      </c>
      <c r="L247" s="24">
        <v>74</v>
      </c>
      <c r="M247" s="24">
        <v>31</v>
      </c>
      <c r="N247" s="24">
        <v>46</v>
      </c>
      <c r="O247" s="24">
        <v>60</v>
      </c>
      <c r="P247" s="24">
        <v>33</v>
      </c>
      <c r="Q247" s="24">
        <v>505</v>
      </c>
    </row>
    <row r="248" spans="1:17" x14ac:dyDescent="0.3">
      <c r="A248" t="str">
        <f t="shared" si="3"/>
        <v>G00034021242</v>
      </c>
      <c r="B248" t="s">
        <v>219</v>
      </c>
      <c r="C248" t="s">
        <v>54</v>
      </c>
      <c r="D248" t="s">
        <v>287</v>
      </c>
      <c r="E248" s="24">
        <v>23</v>
      </c>
      <c r="F248" s="24">
        <v>23</v>
      </c>
      <c r="G248" s="24">
        <v>199</v>
      </c>
      <c r="H248" s="24">
        <v>15</v>
      </c>
      <c r="I248" s="24">
        <v>227</v>
      </c>
      <c r="J248" s="24">
        <v>150</v>
      </c>
      <c r="K248" s="24">
        <v>217</v>
      </c>
      <c r="L248" s="24">
        <v>322</v>
      </c>
      <c r="M248" s="24">
        <v>201</v>
      </c>
      <c r="N248" s="24">
        <v>149</v>
      </c>
      <c r="O248" s="24">
        <v>223</v>
      </c>
      <c r="P248" s="24">
        <v>68</v>
      </c>
      <c r="Q248" s="24">
        <v>1817</v>
      </c>
    </row>
    <row r="249" spans="1:17" x14ac:dyDescent="0.3">
      <c r="A249" t="str">
        <f t="shared" si="3"/>
        <v>G00034021250</v>
      </c>
      <c r="B249" t="s">
        <v>219</v>
      </c>
      <c r="C249" t="s">
        <v>227</v>
      </c>
      <c r="D249" t="s">
        <v>288</v>
      </c>
      <c r="E249" s="24">
        <v>42</v>
      </c>
      <c r="F249" s="24">
        <v>56</v>
      </c>
      <c r="G249" s="24">
        <v>153</v>
      </c>
      <c r="H249" s="24">
        <v>46</v>
      </c>
      <c r="I249" s="24">
        <v>50</v>
      </c>
      <c r="J249" s="24">
        <v>69</v>
      </c>
      <c r="K249" s="24">
        <v>45</v>
      </c>
      <c r="L249" s="24">
        <v>62</v>
      </c>
      <c r="M249" s="24">
        <v>33</v>
      </c>
      <c r="N249" s="24">
        <v>0</v>
      </c>
      <c r="O249" s="24"/>
      <c r="P249" s="24"/>
      <c r="Q249" s="24">
        <v>556</v>
      </c>
    </row>
    <row r="250" spans="1:17" x14ac:dyDescent="0.3">
      <c r="A250" t="str">
        <f t="shared" si="3"/>
        <v>G00034021251</v>
      </c>
      <c r="B250" t="s">
        <v>219</v>
      </c>
      <c r="C250" t="s">
        <v>228</v>
      </c>
      <c r="D250" t="s">
        <v>289</v>
      </c>
      <c r="E250" s="24">
        <v>27</v>
      </c>
      <c r="F250" s="24">
        <v>20</v>
      </c>
      <c r="G250" s="24">
        <v>47</v>
      </c>
      <c r="H250" s="24">
        <v>31</v>
      </c>
      <c r="I250" s="24">
        <v>30</v>
      </c>
      <c r="J250" s="24">
        <v>44</v>
      </c>
      <c r="K250" s="24">
        <v>31</v>
      </c>
      <c r="L250" s="24">
        <v>31</v>
      </c>
      <c r="M250" s="24">
        <v>23</v>
      </c>
      <c r="N250" s="24">
        <v>0</v>
      </c>
      <c r="O250" s="24"/>
      <c r="P250" s="24"/>
      <c r="Q250" s="24">
        <v>284</v>
      </c>
    </row>
    <row r="251" spans="1:17" x14ac:dyDescent="0.3">
      <c r="A251" t="str">
        <f t="shared" si="3"/>
        <v>G00034021252</v>
      </c>
      <c r="B251" t="s">
        <v>219</v>
      </c>
      <c r="C251" t="s">
        <v>229</v>
      </c>
      <c r="D251" t="s">
        <v>290</v>
      </c>
      <c r="E251" s="24">
        <v>46</v>
      </c>
      <c r="F251" s="24">
        <v>43</v>
      </c>
      <c r="G251" s="24">
        <v>90</v>
      </c>
      <c r="H251" s="24">
        <v>21</v>
      </c>
      <c r="I251" s="24">
        <v>37</v>
      </c>
      <c r="J251" s="24">
        <v>86</v>
      </c>
      <c r="K251" s="24">
        <v>59</v>
      </c>
      <c r="L251" s="24">
        <v>51</v>
      </c>
      <c r="M251" s="24">
        <v>45</v>
      </c>
      <c r="N251" s="24">
        <v>0</v>
      </c>
      <c r="O251" s="24"/>
      <c r="P251" s="24"/>
      <c r="Q251" s="24">
        <v>478</v>
      </c>
    </row>
    <row r="252" spans="1:17" x14ac:dyDescent="0.3">
      <c r="A252" t="str">
        <f t="shared" si="3"/>
        <v>G00034021253</v>
      </c>
      <c r="B252" t="s">
        <v>219</v>
      </c>
      <c r="C252" t="s">
        <v>230</v>
      </c>
      <c r="D252" t="s">
        <v>291</v>
      </c>
      <c r="E252" s="24">
        <v>26</v>
      </c>
      <c r="F252" s="24">
        <v>12</v>
      </c>
      <c r="G252" s="24">
        <v>49</v>
      </c>
      <c r="H252" s="24">
        <v>25</v>
      </c>
      <c r="I252" s="24">
        <v>37</v>
      </c>
      <c r="J252" s="24">
        <v>54</v>
      </c>
      <c r="K252" s="24">
        <v>36</v>
      </c>
      <c r="L252" s="24">
        <v>40</v>
      </c>
      <c r="M252" s="24">
        <v>15</v>
      </c>
      <c r="N252" s="24">
        <v>14</v>
      </c>
      <c r="O252" s="24">
        <v>21</v>
      </c>
      <c r="P252" s="24"/>
      <c r="Q252" s="24">
        <v>329</v>
      </c>
    </row>
    <row r="253" spans="1:17" x14ac:dyDescent="0.3">
      <c r="A253" t="str">
        <f t="shared" si="3"/>
        <v>G00034021254</v>
      </c>
      <c r="B253" t="s">
        <v>219</v>
      </c>
      <c r="C253" t="s">
        <v>231</v>
      </c>
      <c r="D253" t="s">
        <v>292</v>
      </c>
      <c r="E253" s="24">
        <v>17</v>
      </c>
      <c r="F253" s="24">
        <v>7</v>
      </c>
      <c r="G253" s="24">
        <v>26</v>
      </c>
      <c r="H253" s="24">
        <v>12</v>
      </c>
      <c r="I253" s="24">
        <v>25</v>
      </c>
      <c r="J253" s="24">
        <v>37</v>
      </c>
      <c r="K253" s="24">
        <v>26</v>
      </c>
      <c r="L253" s="24">
        <v>24</v>
      </c>
      <c r="M253" s="24">
        <v>9</v>
      </c>
      <c r="N253" s="24">
        <v>14</v>
      </c>
      <c r="O253" s="24">
        <v>15</v>
      </c>
      <c r="P253" s="24"/>
      <c r="Q253" s="24">
        <v>212</v>
      </c>
    </row>
    <row r="254" spans="1:17" x14ac:dyDescent="0.3">
      <c r="A254" t="str">
        <f t="shared" si="3"/>
        <v>G00034021265</v>
      </c>
      <c r="B254" t="s">
        <v>219</v>
      </c>
      <c r="C254" t="s">
        <v>58</v>
      </c>
      <c r="D254" t="s">
        <v>329</v>
      </c>
      <c r="E254" s="24"/>
      <c r="F254" s="24">
        <v>1</v>
      </c>
      <c r="G254" s="24">
        <v>2</v>
      </c>
      <c r="H254" s="24"/>
      <c r="I254" s="24">
        <v>2</v>
      </c>
      <c r="J254" s="24">
        <v>2</v>
      </c>
      <c r="K254" s="24">
        <v>2</v>
      </c>
      <c r="L254" s="24">
        <v>3</v>
      </c>
      <c r="M254" s="24">
        <v>1</v>
      </c>
      <c r="N254" s="24"/>
      <c r="O254" s="24">
        <v>1</v>
      </c>
      <c r="P254" s="24">
        <v>1</v>
      </c>
      <c r="Q254" s="24">
        <v>15</v>
      </c>
    </row>
    <row r="255" spans="1:17" x14ac:dyDescent="0.3">
      <c r="A255" t="str">
        <f t="shared" si="3"/>
        <v>G00034021267</v>
      </c>
      <c r="B255" t="s">
        <v>219</v>
      </c>
      <c r="C255" t="s">
        <v>60</v>
      </c>
      <c r="D255" t="s">
        <v>293</v>
      </c>
      <c r="E255" s="24"/>
      <c r="F255" s="24"/>
      <c r="G255" s="24">
        <v>2</v>
      </c>
      <c r="H255" s="24"/>
      <c r="I255" s="24">
        <v>4</v>
      </c>
      <c r="J255" s="24">
        <v>2</v>
      </c>
      <c r="K255" s="24"/>
      <c r="L255" s="24">
        <v>1</v>
      </c>
      <c r="M255" s="24"/>
      <c r="N255" s="24"/>
      <c r="O255" s="24">
        <v>1</v>
      </c>
      <c r="P255" s="24">
        <v>1</v>
      </c>
      <c r="Q255" s="24">
        <v>11</v>
      </c>
    </row>
    <row r="256" spans="1:17" x14ac:dyDescent="0.3">
      <c r="A256" t="str">
        <f t="shared" si="3"/>
        <v>G00034021317</v>
      </c>
      <c r="B256" t="s">
        <v>219</v>
      </c>
      <c r="C256" t="s">
        <v>62</v>
      </c>
      <c r="D256" t="s">
        <v>333</v>
      </c>
      <c r="E256" s="24">
        <v>2</v>
      </c>
      <c r="F256" s="24">
        <v>5</v>
      </c>
      <c r="G256" s="24"/>
      <c r="H256" s="24"/>
      <c r="I256" s="24">
        <v>1</v>
      </c>
      <c r="J256" s="24"/>
      <c r="K256" s="24"/>
      <c r="L256" s="24">
        <v>10</v>
      </c>
      <c r="M256" s="24"/>
      <c r="N256" s="24">
        <v>3</v>
      </c>
      <c r="O256" s="24"/>
      <c r="P256" s="24"/>
      <c r="Q256" s="24">
        <v>21</v>
      </c>
    </row>
    <row r="257" spans="1:17" x14ac:dyDescent="0.3">
      <c r="A257" t="str">
        <f t="shared" si="3"/>
        <v>G00034021341</v>
      </c>
      <c r="B257" t="s">
        <v>219</v>
      </c>
      <c r="C257" t="s">
        <v>64</v>
      </c>
      <c r="D257" t="s">
        <v>294</v>
      </c>
      <c r="E257" s="24">
        <v>1</v>
      </c>
      <c r="F257" s="24">
        <v>2</v>
      </c>
      <c r="G257" s="24">
        <v>7</v>
      </c>
      <c r="H257" s="24">
        <v>2</v>
      </c>
      <c r="I257" s="24">
        <v>2</v>
      </c>
      <c r="J257" s="24">
        <v>7</v>
      </c>
      <c r="K257" s="24">
        <v>4</v>
      </c>
      <c r="L257" s="24">
        <v>6</v>
      </c>
      <c r="M257" s="24">
        <v>5</v>
      </c>
      <c r="N257" s="24">
        <v>10</v>
      </c>
      <c r="O257" s="24">
        <v>6</v>
      </c>
      <c r="P257" s="24">
        <v>38</v>
      </c>
      <c r="Q257" s="24">
        <v>90</v>
      </c>
    </row>
    <row r="258" spans="1:17" x14ac:dyDescent="0.3">
      <c r="A258" t="str">
        <f t="shared" si="3"/>
        <v>G00034021357</v>
      </c>
      <c r="B258" t="s">
        <v>219</v>
      </c>
      <c r="C258" t="s">
        <v>232</v>
      </c>
      <c r="D258" t="s">
        <v>295</v>
      </c>
      <c r="E258" s="24">
        <v>33</v>
      </c>
      <c r="F258" s="24">
        <v>22</v>
      </c>
      <c r="G258" s="24">
        <v>110</v>
      </c>
      <c r="H258" s="24">
        <v>20</v>
      </c>
      <c r="I258" s="24">
        <v>63</v>
      </c>
      <c r="J258" s="24">
        <v>77</v>
      </c>
      <c r="K258" s="24">
        <v>55</v>
      </c>
      <c r="L258" s="24">
        <v>60</v>
      </c>
      <c r="M258" s="24">
        <v>28</v>
      </c>
      <c r="N258" s="24">
        <v>0</v>
      </c>
      <c r="O258" s="24"/>
      <c r="P258" s="24"/>
      <c r="Q258" s="24">
        <v>468</v>
      </c>
    </row>
    <row r="259" spans="1:17" x14ac:dyDescent="0.3">
      <c r="A259" t="str">
        <f t="shared" si="3"/>
        <v>G00034021358</v>
      </c>
      <c r="B259" t="s">
        <v>219</v>
      </c>
      <c r="C259" t="s">
        <v>233</v>
      </c>
      <c r="D259" t="s">
        <v>296</v>
      </c>
      <c r="E259" s="24">
        <v>23</v>
      </c>
      <c r="F259" s="24">
        <v>16</v>
      </c>
      <c r="G259" s="24">
        <v>37</v>
      </c>
      <c r="H259" s="24">
        <v>5</v>
      </c>
      <c r="I259" s="24">
        <v>38</v>
      </c>
      <c r="J259" s="24">
        <v>57</v>
      </c>
      <c r="K259" s="24">
        <v>53</v>
      </c>
      <c r="L259" s="24">
        <v>58</v>
      </c>
      <c r="M259" s="24">
        <v>12</v>
      </c>
      <c r="N259" s="24">
        <v>27</v>
      </c>
      <c r="O259" s="24">
        <v>21</v>
      </c>
      <c r="P259" s="24"/>
      <c r="Q259" s="24">
        <v>347</v>
      </c>
    </row>
    <row r="260" spans="1:17" x14ac:dyDescent="0.3">
      <c r="A260" t="str">
        <f t="shared" si="3"/>
        <v>G00034021380</v>
      </c>
      <c r="B260" t="s">
        <v>219</v>
      </c>
      <c r="C260" t="s">
        <v>67</v>
      </c>
      <c r="D260" t="s">
        <v>297</v>
      </c>
      <c r="E260" s="24">
        <v>13</v>
      </c>
      <c r="F260" s="24">
        <v>20</v>
      </c>
      <c r="G260" s="24">
        <v>15</v>
      </c>
      <c r="H260" s="24">
        <v>11</v>
      </c>
      <c r="I260" s="24">
        <v>25</v>
      </c>
      <c r="J260" s="24">
        <v>79</v>
      </c>
      <c r="K260" s="24">
        <v>64</v>
      </c>
      <c r="L260" s="24">
        <v>101</v>
      </c>
      <c r="M260" s="24">
        <v>74</v>
      </c>
      <c r="N260" s="24">
        <v>56</v>
      </c>
      <c r="O260" s="24">
        <v>93</v>
      </c>
      <c r="P260" s="24">
        <v>110</v>
      </c>
      <c r="Q260" s="24">
        <v>661</v>
      </c>
    </row>
    <row r="261" spans="1:17" x14ac:dyDescent="0.3">
      <c r="A261" t="str">
        <f t="shared" si="3"/>
        <v>G00034021381</v>
      </c>
      <c r="B261" t="s">
        <v>219</v>
      </c>
      <c r="C261" t="s">
        <v>69</v>
      </c>
      <c r="D261" t="s">
        <v>298</v>
      </c>
      <c r="E261" s="24">
        <v>20</v>
      </c>
      <c r="F261" s="24">
        <v>30</v>
      </c>
      <c r="G261" s="24">
        <v>19</v>
      </c>
      <c r="H261" s="24">
        <v>47</v>
      </c>
      <c r="I261" s="24">
        <v>21</v>
      </c>
      <c r="J261" s="24">
        <v>100</v>
      </c>
      <c r="K261" s="24">
        <v>88</v>
      </c>
      <c r="L261" s="24">
        <v>153</v>
      </c>
      <c r="M261" s="24">
        <v>108</v>
      </c>
      <c r="N261" s="24">
        <v>76</v>
      </c>
      <c r="O261" s="24">
        <v>131</v>
      </c>
      <c r="P261" s="24">
        <v>130</v>
      </c>
      <c r="Q261" s="24">
        <v>923</v>
      </c>
    </row>
    <row r="262" spans="1:17" x14ac:dyDescent="0.3">
      <c r="A262" t="str">
        <f t="shared" si="3"/>
        <v>G00034021394</v>
      </c>
      <c r="B262" t="s">
        <v>219</v>
      </c>
      <c r="C262" t="s">
        <v>234</v>
      </c>
      <c r="D262" t="s">
        <v>299</v>
      </c>
      <c r="E262" s="24">
        <v>25</v>
      </c>
      <c r="F262" s="24">
        <v>14</v>
      </c>
      <c r="G262" s="24">
        <v>93</v>
      </c>
      <c r="H262" s="24">
        <v>36</v>
      </c>
      <c r="I262" s="24">
        <v>45</v>
      </c>
      <c r="J262" s="24">
        <v>26</v>
      </c>
      <c r="K262" s="24">
        <v>37</v>
      </c>
      <c r="L262" s="24">
        <v>49</v>
      </c>
      <c r="M262" s="24">
        <v>17</v>
      </c>
      <c r="N262" s="24">
        <v>0</v>
      </c>
      <c r="O262" s="24"/>
      <c r="P262" s="24"/>
      <c r="Q262" s="24">
        <v>342</v>
      </c>
    </row>
    <row r="263" spans="1:17" x14ac:dyDescent="0.3">
      <c r="A263" t="str">
        <f t="shared" si="3"/>
        <v>G00034021395</v>
      </c>
      <c r="B263" t="s">
        <v>219</v>
      </c>
      <c r="C263" t="s">
        <v>235</v>
      </c>
      <c r="D263" t="s">
        <v>300</v>
      </c>
      <c r="E263" s="24">
        <v>14</v>
      </c>
      <c r="F263" s="24">
        <v>14</v>
      </c>
      <c r="G263" s="24">
        <v>71</v>
      </c>
      <c r="H263" s="24">
        <v>17</v>
      </c>
      <c r="I263" s="24">
        <v>22</v>
      </c>
      <c r="J263" s="24">
        <v>34</v>
      </c>
      <c r="K263" s="24">
        <v>43</v>
      </c>
      <c r="L263" s="24">
        <v>47</v>
      </c>
      <c r="M263" s="24">
        <v>12</v>
      </c>
      <c r="N263" s="24">
        <v>0</v>
      </c>
      <c r="O263" s="24"/>
      <c r="P263" s="24"/>
      <c r="Q263" s="24">
        <v>274</v>
      </c>
    </row>
    <row r="264" spans="1:17" x14ac:dyDescent="0.3">
      <c r="A264" t="str">
        <f t="shared" ref="A264:A327" si="4">CONCATENATE(B264,C264)</f>
        <v>G00034021396</v>
      </c>
      <c r="B264" t="s">
        <v>219</v>
      </c>
      <c r="C264" t="s">
        <v>236</v>
      </c>
      <c r="D264" t="s">
        <v>301</v>
      </c>
      <c r="E264" s="24">
        <v>12</v>
      </c>
      <c r="F264" s="24">
        <v>13</v>
      </c>
      <c r="G264" s="24">
        <v>20</v>
      </c>
      <c r="H264" s="24">
        <v>13</v>
      </c>
      <c r="I264" s="24">
        <v>8</v>
      </c>
      <c r="J264" s="24">
        <v>8</v>
      </c>
      <c r="K264" s="24">
        <v>18</v>
      </c>
      <c r="L264" s="24">
        <v>18</v>
      </c>
      <c r="M264" s="24">
        <v>8</v>
      </c>
      <c r="N264" s="24">
        <v>0</v>
      </c>
      <c r="O264" s="24"/>
      <c r="P264" s="24"/>
      <c r="Q264" s="24">
        <v>118</v>
      </c>
    </row>
    <row r="265" spans="1:17" x14ac:dyDescent="0.3">
      <c r="A265" t="str">
        <f t="shared" si="4"/>
        <v>G00034021397</v>
      </c>
      <c r="B265" t="s">
        <v>219</v>
      </c>
      <c r="C265" t="s">
        <v>71</v>
      </c>
      <c r="D265" t="s">
        <v>392</v>
      </c>
      <c r="E265" s="24"/>
      <c r="F265" s="24"/>
      <c r="G265" s="24"/>
      <c r="H265" s="24"/>
      <c r="I265" s="24"/>
      <c r="J265" s="24"/>
      <c r="K265" s="24"/>
      <c r="L265" s="24"/>
      <c r="M265" s="24"/>
      <c r="N265" s="24">
        <v>3</v>
      </c>
      <c r="O265" s="24"/>
      <c r="P265" s="24">
        <v>8</v>
      </c>
      <c r="Q265" s="24">
        <v>11</v>
      </c>
    </row>
    <row r="266" spans="1:17" x14ac:dyDescent="0.3">
      <c r="A266" t="str">
        <f t="shared" si="4"/>
        <v>G00034021400</v>
      </c>
      <c r="B266" t="s">
        <v>219</v>
      </c>
      <c r="C266" t="s">
        <v>77</v>
      </c>
      <c r="D266" t="s">
        <v>302</v>
      </c>
      <c r="E266" s="24">
        <v>1606</v>
      </c>
      <c r="F266" s="24">
        <v>1841</v>
      </c>
      <c r="G266" s="24">
        <v>1170</v>
      </c>
      <c r="H266" s="24">
        <v>1698</v>
      </c>
      <c r="I266" s="24">
        <v>312</v>
      </c>
      <c r="J266" s="24">
        <v>2147</v>
      </c>
      <c r="K266" s="24">
        <v>794</v>
      </c>
      <c r="L266" s="24">
        <v>2686</v>
      </c>
      <c r="M266" s="24">
        <v>926</v>
      </c>
      <c r="N266" s="24">
        <v>2512</v>
      </c>
      <c r="O266" s="24">
        <v>1846</v>
      </c>
      <c r="P266" s="24">
        <v>2654</v>
      </c>
      <c r="Q266" s="24">
        <v>20192</v>
      </c>
    </row>
    <row r="267" spans="1:17" x14ac:dyDescent="0.3">
      <c r="A267" t="str">
        <f t="shared" si="4"/>
        <v>G00034021432</v>
      </c>
      <c r="B267" t="s">
        <v>219</v>
      </c>
      <c r="C267" t="s">
        <v>79</v>
      </c>
      <c r="D267" t="s">
        <v>303</v>
      </c>
      <c r="E267" s="24">
        <v>20</v>
      </c>
      <c r="F267" s="24">
        <v>39</v>
      </c>
      <c r="G267" s="24">
        <v>31</v>
      </c>
      <c r="H267" s="24">
        <v>40</v>
      </c>
      <c r="I267" s="24">
        <v>54</v>
      </c>
      <c r="J267" s="24">
        <v>147</v>
      </c>
      <c r="K267" s="24">
        <v>100</v>
      </c>
      <c r="L267" s="24">
        <v>140</v>
      </c>
      <c r="M267" s="24">
        <v>80</v>
      </c>
      <c r="N267" s="24">
        <v>108</v>
      </c>
      <c r="O267" s="24">
        <v>156</v>
      </c>
      <c r="P267" s="24">
        <v>43</v>
      </c>
      <c r="Q267" s="24">
        <v>958</v>
      </c>
    </row>
    <row r="268" spans="1:17" x14ac:dyDescent="0.3">
      <c r="A268" t="str">
        <f t="shared" si="4"/>
        <v>G00034021433</v>
      </c>
      <c r="B268" t="s">
        <v>219</v>
      </c>
      <c r="C268" t="s">
        <v>81</v>
      </c>
      <c r="D268" t="s">
        <v>304</v>
      </c>
      <c r="E268" s="24">
        <v>20</v>
      </c>
      <c r="F268" s="24">
        <v>36</v>
      </c>
      <c r="G268" s="24">
        <v>19</v>
      </c>
      <c r="H268" s="24">
        <v>22</v>
      </c>
      <c r="I268" s="24">
        <v>27</v>
      </c>
      <c r="J268" s="24">
        <v>113</v>
      </c>
      <c r="K268" s="24">
        <v>88</v>
      </c>
      <c r="L268" s="24">
        <v>93</v>
      </c>
      <c r="M268" s="24">
        <v>70</v>
      </c>
      <c r="N268" s="24">
        <v>80</v>
      </c>
      <c r="O268" s="24">
        <v>86</v>
      </c>
      <c r="P268" s="24">
        <v>77</v>
      </c>
      <c r="Q268" s="24">
        <v>731</v>
      </c>
    </row>
    <row r="269" spans="1:17" x14ac:dyDescent="0.3">
      <c r="A269" t="str">
        <f t="shared" si="4"/>
        <v>G00034021443</v>
      </c>
      <c r="B269" t="s">
        <v>219</v>
      </c>
      <c r="C269" t="s">
        <v>83</v>
      </c>
      <c r="D269" t="s">
        <v>335</v>
      </c>
      <c r="E269" s="24"/>
      <c r="F269" s="24"/>
      <c r="G269" s="24"/>
      <c r="H269" s="24"/>
      <c r="I269" s="24"/>
      <c r="J269" s="24"/>
      <c r="K269" s="24"/>
      <c r="L269" s="24">
        <v>89</v>
      </c>
      <c r="M269" s="24">
        <v>44</v>
      </c>
      <c r="N269" s="24">
        <v>74</v>
      </c>
      <c r="O269" s="24">
        <v>110</v>
      </c>
      <c r="P269" s="24">
        <v>71</v>
      </c>
      <c r="Q269" s="24">
        <v>388</v>
      </c>
    </row>
    <row r="270" spans="1:17" x14ac:dyDescent="0.3">
      <c r="A270" t="str">
        <f t="shared" si="4"/>
        <v>G00034021449</v>
      </c>
      <c r="B270" t="s">
        <v>219</v>
      </c>
      <c r="C270" t="s">
        <v>237</v>
      </c>
      <c r="D270" t="s">
        <v>305</v>
      </c>
      <c r="E270" s="24">
        <v>6</v>
      </c>
      <c r="F270" s="24">
        <v>4</v>
      </c>
      <c r="G270" s="24">
        <v>10</v>
      </c>
      <c r="H270" s="24">
        <v>8</v>
      </c>
      <c r="I270" s="24">
        <v>10</v>
      </c>
      <c r="J270" s="24">
        <v>21</v>
      </c>
      <c r="K270" s="24">
        <v>24</v>
      </c>
      <c r="L270" s="24">
        <v>1</v>
      </c>
      <c r="M270" s="24"/>
      <c r="N270" s="24">
        <v>0</v>
      </c>
      <c r="O270" s="24"/>
      <c r="P270" s="24"/>
      <c r="Q270" s="24">
        <v>84</v>
      </c>
    </row>
    <row r="271" spans="1:17" x14ac:dyDescent="0.3">
      <c r="A271" t="str">
        <f t="shared" si="4"/>
        <v>G00034021454</v>
      </c>
      <c r="B271" t="s">
        <v>219</v>
      </c>
      <c r="C271" t="s">
        <v>238</v>
      </c>
      <c r="D271" t="s">
        <v>306</v>
      </c>
      <c r="E271" s="24">
        <v>11</v>
      </c>
      <c r="F271" s="24">
        <v>9</v>
      </c>
      <c r="G271" s="24">
        <v>4</v>
      </c>
      <c r="H271" s="24">
        <v>9</v>
      </c>
      <c r="I271" s="24">
        <v>20</v>
      </c>
      <c r="J271" s="24">
        <v>8</v>
      </c>
      <c r="K271" s="24"/>
      <c r="L271" s="24"/>
      <c r="M271" s="24"/>
      <c r="N271" s="24"/>
      <c r="O271" s="24"/>
      <c r="P271" s="24"/>
      <c r="Q271" s="24">
        <v>61</v>
      </c>
    </row>
    <row r="272" spans="1:17" x14ac:dyDescent="0.3">
      <c r="A272" t="str">
        <f t="shared" si="4"/>
        <v>G00034021460</v>
      </c>
      <c r="B272" t="s">
        <v>219</v>
      </c>
      <c r="C272" t="s">
        <v>241</v>
      </c>
      <c r="D272" t="s">
        <v>309</v>
      </c>
      <c r="E272" s="24">
        <v>11</v>
      </c>
      <c r="F272" s="24">
        <v>16</v>
      </c>
      <c r="G272" s="24">
        <v>67</v>
      </c>
      <c r="H272" s="24">
        <v>32</v>
      </c>
      <c r="I272" s="24">
        <v>39</v>
      </c>
      <c r="J272" s="24">
        <v>40</v>
      </c>
      <c r="K272" s="24">
        <v>49</v>
      </c>
      <c r="L272" s="24">
        <v>53</v>
      </c>
      <c r="M272" s="24">
        <v>4</v>
      </c>
      <c r="N272" s="24">
        <v>16</v>
      </c>
      <c r="O272" s="24">
        <v>17</v>
      </c>
      <c r="P272" s="24"/>
      <c r="Q272" s="24">
        <v>344</v>
      </c>
    </row>
    <row r="273" spans="1:17" x14ac:dyDescent="0.3">
      <c r="A273" t="str">
        <f t="shared" si="4"/>
        <v>G00034021473</v>
      </c>
      <c r="B273" t="s">
        <v>219</v>
      </c>
      <c r="C273" t="s">
        <v>274</v>
      </c>
      <c r="D273" t="s">
        <v>387</v>
      </c>
      <c r="E273" s="24">
        <v>276</v>
      </c>
      <c r="F273" s="24">
        <v>562</v>
      </c>
      <c r="G273" s="24">
        <v>258</v>
      </c>
      <c r="H273" s="24">
        <v>332</v>
      </c>
      <c r="I273" s="24">
        <v>60</v>
      </c>
      <c r="J273" s="24">
        <v>358</v>
      </c>
      <c r="K273" s="24"/>
      <c r="L273" s="24"/>
      <c r="M273" s="24"/>
      <c r="N273" s="24"/>
      <c r="O273" s="24"/>
      <c r="P273" s="24"/>
      <c r="Q273" s="24">
        <v>1846</v>
      </c>
    </row>
    <row r="274" spans="1:17" x14ac:dyDescent="0.3">
      <c r="A274" t="str">
        <f t="shared" si="4"/>
        <v>G00034021479</v>
      </c>
      <c r="B274" t="s">
        <v>219</v>
      </c>
      <c r="C274" t="s">
        <v>242</v>
      </c>
      <c r="D274" t="s">
        <v>310</v>
      </c>
      <c r="E274" s="24">
        <v>6</v>
      </c>
      <c r="F274" s="24">
        <v>7</v>
      </c>
      <c r="G274" s="24">
        <v>1</v>
      </c>
      <c r="H274" s="24">
        <v>32</v>
      </c>
      <c r="I274" s="24">
        <v>8</v>
      </c>
      <c r="J274" s="24">
        <v>52</v>
      </c>
      <c r="K274" s="24">
        <v>20</v>
      </c>
      <c r="L274" s="24">
        <v>34</v>
      </c>
      <c r="M274" s="24">
        <v>2</v>
      </c>
      <c r="N274" s="24">
        <v>64</v>
      </c>
      <c r="O274" s="24">
        <v>61</v>
      </c>
      <c r="P274" s="24">
        <v>65</v>
      </c>
      <c r="Q274" s="24">
        <v>352</v>
      </c>
    </row>
    <row r="275" spans="1:17" x14ac:dyDescent="0.3">
      <c r="A275" t="str">
        <f t="shared" si="4"/>
        <v>G00034021481</v>
      </c>
      <c r="B275" t="s">
        <v>219</v>
      </c>
      <c r="C275" t="s">
        <v>248</v>
      </c>
      <c r="D275" t="s">
        <v>336</v>
      </c>
      <c r="E275" s="24"/>
      <c r="F275" s="24">
        <v>4</v>
      </c>
      <c r="G275" s="24"/>
      <c r="H275" s="24">
        <v>20</v>
      </c>
      <c r="I275" s="24">
        <v>4</v>
      </c>
      <c r="J275" s="24">
        <v>30</v>
      </c>
      <c r="K275" s="24">
        <v>12</v>
      </c>
      <c r="L275" s="24">
        <v>38</v>
      </c>
      <c r="M275" s="24">
        <v>5</v>
      </c>
      <c r="N275" s="24">
        <v>10</v>
      </c>
      <c r="O275" s="24">
        <v>32</v>
      </c>
      <c r="P275" s="24">
        <v>15</v>
      </c>
      <c r="Q275" s="24">
        <v>170</v>
      </c>
    </row>
    <row r="276" spans="1:17" x14ac:dyDescent="0.3">
      <c r="A276" t="str">
        <f t="shared" si="4"/>
        <v>G00034021482</v>
      </c>
      <c r="B276" t="s">
        <v>219</v>
      </c>
      <c r="C276" t="s">
        <v>249</v>
      </c>
      <c r="D276" t="s">
        <v>337</v>
      </c>
      <c r="E276" s="24">
        <v>8</v>
      </c>
      <c r="F276" s="24">
        <v>4</v>
      </c>
      <c r="G276" s="24">
        <v>9</v>
      </c>
      <c r="H276" s="24">
        <v>25</v>
      </c>
      <c r="I276" s="24">
        <v>4</v>
      </c>
      <c r="J276" s="24">
        <v>43</v>
      </c>
      <c r="K276" s="24">
        <v>68</v>
      </c>
      <c r="L276" s="24">
        <v>100</v>
      </c>
      <c r="M276" s="24">
        <v>5</v>
      </c>
      <c r="N276" s="24">
        <v>22</v>
      </c>
      <c r="O276" s="24">
        <v>49</v>
      </c>
      <c r="P276" s="24">
        <v>11</v>
      </c>
      <c r="Q276" s="24">
        <v>348</v>
      </c>
    </row>
    <row r="277" spans="1:17" x14ac:dyDescent="0.3">
      <c r="A277" t="str">
        <f t="shared" si="4"/>
        <v>G00034021483</v>
      </c>
      <c r="B277" t="s">
        <v>219</v>
      </c>
      <c r="C277" t="s">
        <v>250</v>
      </c>
      <c r="D277" t="s">
        <v>338</v>
      </c>
      <c r="E277" s="24">
        <v>3</v>
      </c>
      <c r="F277" s="24">
        <v>2</v>
      </c>
      <c r="G277" s="24">
        <v>1</v>
      </c>
      <c r="H277" s="24">
        <v>10</v>
      </c>
      <c r="I277" s="24">
        <v>1</v>
      </c>
      <c r="J277" s="24">
        <v>34</v>
      </c>
      <c r="K277" s="24">
        <v>46</v>
      </c>
      <c r="L277" s="24">
        <v>66</v>
      </c>
      <c r="M277" s="24"/>
      <c r="N277" s="24">
        <v>10</v>
      </c>
      <c r="O277" s="24">
        <v>18</v>
      </c>
      <c r="P277" s="24"/>
      <c r="Q277" s="24">
        <v>191</v>
      </c>
    </row>
    <row r="278" spans="1:17" x14ac:dyDescent="0.3">
      <c r="A278" t="str">
        <f t="shared" si="4"/>
        <v>G00034021496</v>
      </c>
      <c r="B278" t="s">
        <v>219</v>
      </c>
      <c r="C278" t="s">
        <v>251</v>
      </c>
      <c r="D278" t="s">
        <v>339</v>
      </c>
      <c r="E278" s="24">
        <v>3</v>
      </c>
      <c r="F278" s="24">
        <v>2</v>
      </c>
      <c r="G278" s="24"/>
      <c r="H278" s="24"/>
      <c r="I278" s="24"/>
      <c r="J278" s="24">
        <v>12</v>
      </c>
      <c r="K278" s="24">
        <v>12</v>
      </c>
      <c r="L278" s="24"/>
      <c r="M278" s="24"/>
      <c r="N278" s="24">
        <v>10</v>
      </c>
      <c r="O278" s="24">
        <v>20</v>
      </c>
      <c r="P278" s="24">
        <v>3</v>
      </c>
      <c r="Q278" s="24">
        <v>62</v>
      </c>
    </row>
    <row r="279" spans="1:17" x14ac:dyDescent="0.3">
      <c r="A279" t="str">
        <f t="shared" si="4"/>
        <v>G00034021497</v>
      </c>
      <c r="B279" t="s">
        <v>219</v>
      </c>
      <c r="C279" t="s">
        <v>252</v>
      </c>
      <c r="D279" t="s">
        <v>340</v>
      </c>
      <c r="E279" s="24">
        <v>3</v>
      </c>
      <c r="F279" s="24">
        <v>26</v>
      </c>
      <c r="G279" s="24">
        <v>2</v>
      </c>
      <c r="H279" s="24"/>
      <c r="I279" s="24">
        <v>3</v>
      </c>
      <c r="J279" s="24">
        <v>2</v>
      </c>
      <c r="K279" s="24">
        <v>2</v>
      </c>
      <c r="L279" s="24">
        <v>19</v>
      </c>
      <c r="M279" s="24"/>
      <c r="N279" s="24">
        <v>5</v>
      </c>
      <c r="O279" s="24">
        <v>34</v>
      </c>
      <c r="P279" s="24">
        <v>2</v>
      </c>
      <c r="Q279" s="24">
        <v>98</v>
      </c>
    </row>
    <row r="280" spans="1:17" x14ac:dyDescent="0.3">
      <c r="A280" t="str">
        <f t="shared" si="4"/>
        <v>G00034021499</v>
      </c>
      <c r="B280" t="s">
        <v>219</v>
      </c>
      <c r="C280" t="s">
        <v>85</v>
      </c>
      <c r="D280" t="s">
        <v>311</v>
      </c>
      <c r="E280" s="24">
        <v>5</v>
      </c>
      <c r="F280" s="24">
        <v>15</v>
      </c>
      <c r="G280" s="24">
        <v>5</v>
      </c>
      <c r="H280" s="24">
        <v>8</v>
      </c>
      <c r="I280" s="24">
        <v>5</v>
      </c>
      <c r="J280" s="24">
        <v>4</v>
      </c>
      <c r="K280" s="24">
        <v>47</v>
      </c>
      <c r="L280" s="24">
        <v>45</v>
      </c>
      <c r="M280" s="24">
        <v>6</v>
      </c>
      <c r="N280" s="24">
        <v>30</v>
      </c>
      <c r="O280" s="24">
        <v>8</v>
      </c>
      <c r="P280" s="24">
        <v>25</v>
      </c>
      <c r="Q280" s="24">
        <v>203</v>
      </c>
    </row>
    <row r="281" spans="1:17" x14ac:dyDescent="0.3">
      <c r="A281" t="str">
        <f t="shared" si="4"/>
        <v>G00034021500</v>
      </c>
      <c r="B281" t="s">
        <v>219</v>
      </c>
      <c r="C281" t="s">
        <v>87</v>
      </c>
      <c r="D281" t="s">
        <v>312</v>
      </c>
      <c r="E281" s="24">
        <v>4</v>
      </c>
      <c r="F281" s="24">
        <v>5</v>
      </c>
      <c r="G281" s="24">
        <v>4</v>
      </c>
      <c r="H281" s="24">
        <v>7</v>
      </c>
      <c r="I281" s="24">
        <v>4</v>
      </c>
      <c r="J281" s="24">
        <v>4</v>
      </c>
      <c r="K281" s="24">
        <v>32</v>
      </c>
      <c r="L281" s="24">
        <v>26</v>
      </c>
      <c r="M281" s="24">
        <v>3</v>
      </c>
      <c r="N281" s="24">
        <v>10</v>
      </c>
      <c r="O281" s="24">
        <v>9</v>
      </c>
      <c r="P281" s="24">
        <v>26</v>
      </c>
      <c r="Q281" s="24">
        <v>134</v>
      </c>
    </row>
    <row r="282" spans="1:17" x14ac:dyDescent="0.3">
      <c r="A282" t="str">
        <f t="shared" si="4"/>
        <v>G00034021501</v>
      </c>
      <c r="B282" t="s">
        <v>219</v>
      </c>
      <c r="C282" t="s">
        <v>89</v>
      </c>
      <c r="D282" t="s">
        <v>313</v>
      </c>
      <c r="E282" s="24">
        <v>4</v>
      </c>
      <c r="F282" s="24">
        <v>11</v>
      </c>
      <c r="G282" s="24">
        <v>5</v>
      </c>
      <c r="H282" s="24">
        <v>7</v>
      </c>
      <c r="I282" s="24">
        <v>5</v>
      </c>
      <c r="J282" s="24">
        <v>4</v>
      </c>
      <c r="K282" s="24">
        <v>32</v>
      </c>
      <c r="L282" s="24">
        <v>32</v>
      </c>
      <c r="M282" s="24">
        <v>5</v>
      </c>
      <c r="N282" s="24">
        <v>15</v>
      </c>
      <c r="O282" s="24">
        <v>7</v>
      </c>
      <c r="P282" s="24">
        <v>17</v>
      </c>
      <c r="Q282" s="24">
        <v>144</v>
      </c>
    </row>
    <row r="283" spans="1:17" x14ac:dyDescent="0.3">
      <c r="A283" t="str">
        <f t="shared" si="4"/>
        <v>G00034021502</v>
      </c>
      <c r="B283" t="s">
        <v>219</v>
      </c>
      <c r="C283" t="s">
        <v>91</v>
      </c>
      <c r="D283" t="s">
        <v>341</v>
      </c>
      <c r="E283" s="24">
        <v>14</v>
      </c>
      <c r="F283" s="24">
        <v>5</v>
      </c>
      <c r="G283" s="24"/>
      <c r="H283" s="24"/>
      <c r="I283" s="24"/>
      <c r="J283" s="24">
        <v>20</v>
      </c>
      <c r="K283" s="24"/>
      <c r="L283" s="24">
        <v>27</v>
      </c>
      <c r="M283" s="24"/>
      <c r="N283" s="24"/>
      <c r="O283" s="24">
        <v>20</v>
      </c>
      <c r="P283" s="24"/>
      <c r="Q283" s="24">
        <v>86</v>
      </c>
    </row>
    <row r="284" spans="1:17" x14ac:dyDescent="0.3">
      <c r="A284" t="str">
        <f t="shared" si="4"/>
        <v>G00034021504</v>
      </c>
      <c r="B284" t="s">
        <v>219</v>
      </c>
      <c r="C284" t="s">
        <v>243</v>
      </c>
      <c r="D284" t="s">
        <v>314</v>
      </c>
      <c r="E284" s="24"/>
      <c r="F284" s="24">
        <v>2</v>
      </c>
      <c r="G284" s="24">
        <v>18</v>
      </c>
      <c r="H284" s="24">
        <v>2</v>
      </c>
      <c r="I284" s="24"/>
      <c r="J284" s="24">
        <v>2</v>
      </c>
      <c r="K284" s="24">
        <v>2</v>
      </c>
      <c r="L284" s="24"/>
      <c r="M284" s="24"/>
      <c r="N284" s="24">
        <v>2</v>
      </c>
      <c r="O284" s="24">
        <v>6</v>
      </c>
      <c r="P284" s="24">
        <v>1</v>
      </c>
      <c r="Q284" s="24">
        <v>35</v>
      </c>
    </row>
    <row r="285" spans="1:17" x14ac:dyDescent="0.3">
      <c r="A285" t="str">
        <f t="shared" si="4"/>
        <v>G00034021505</v>
      </c>
      <c r="B285" t="s">
        <v>219</v>
      </c>
      <c r="C285" t="s">
        <v>244</v>
      </c>
      <c r="D285" t="s">
        <v>315</v>
      </c>
      <c r="E285" s="24"/>
      <c r="F285" s="24">
        <v>3</v>
      </c>
      <c r="G285" s="24">
        <v>18</v>
      </c>
      <c r="H285" s="24"/>
      <c r="I285" s="24"/>
      <c r="J285" s="24"/>
      <c r="K285" s="24">
        <v>2</v>
      </c>
      <c r="L285" s="24"/>
      <c r="M285" s="24"/>
      <c r="N285" s="24">
        <v>4</v>
      </c>
      <c r="O285" s="24">
        <v>3</v>
      </c>
      <c r="P285" s="24">
        <v>1</v>
      </c>
      <c r="Q285" s="24">
        <v>31</v>
      </c>
    </row>
    <row r="286" spans="1:17" x14ac:dyDescent="0.3">
      <c r="A286" t="str">
        <f t="shared" si="4"/>
        <v>G00034021506</v>
      </c>
      <c r="B286" t="s">
        <v>219</v>
      </c>
      <c r="C286" t="s">
        <v>93</v>
      </c>
      <c r="D286" t="s">
        <v>342</v>
      </c>
      <c r="E286" s="24">
        <v>1</v>
      </c>
      <c r="F286" s="24">
        <v>5</v>
      </c>
      <c r="G286" s="24">
        <v>20</v>
      </c>
      <c r="H286" s="24">
        <v>1</v>
      </c>
      <c r="I286" s="24">
        <v>11</v>
      </c>
      <c r="J286" s="24">
        <v>3</v>
      </c>
      <c r="K286" s="24">
        <v>9</v>
      </c>
      <c r="L286" s="24">
        <v>15</v>
      </c>
      <c r="M286" s="24">
        <v>14</v>
      </c>
      <c r="N286" s="24">
        <v>10</v>
      </c>
      <c r="O286" s="24">
        <v>14</v>
      </c>
      <c r="P286" s="24"/>
      <c r="Q286" s="24">
        <v>103</v>
      </c>
    </row>
    <row r="287" spans="1:17" x14ac:dyDescent="0.3">
      <c r="A287" t="str">
        <f t="shared" si="4"/>
        <v>G00034021509</v>
      </c>
      <c r="B287" t="s">
        <v>219</v>
      </c>
      <c r="C287" t="s">
        <v>254</v>
      </c>
      <c r="D287" t="s">
        <v>344</v>
      </c>
      <c r="E287" s="24">
        <v>7</v>
      </c>
      <c r="F287" s="24">
        <v>6</v>
      </c>
      <c r="G287" s="24">
        <v>14</v>
      </c>
      <c r="H287" s="24"/>
      <c r="I287" s="24">
        <v>7</v>
      </c>
      <c r="J287" s="24">
        <v>10</v>
      </c>
      <c r="K287" s="24">
        <v>2</v>
      </c>
      <c r="L287" s="24">
        <v>8</v>
      </c>
      <c r="M287" s="24">
        <v>1</v>
      </c>
      <c r="N287" s="24">
        <v>0</v>
      </c>
      <c r="O287" s="24"/>
      <c r="P287" s="24"/>
      <c r="Q287" s="24">
        <v>55</v>
      </c>
    </row>
    <row r="288" spans="1:17" x14ac:dyDescent="0.3">
      <c r="A288" t="str">
        <f t="shared" si="4"/>
        <v>G00034021523</v>
      </c>
      <c r="B288" t="s">
        <v>219</v>
      </c>
      <c r="C288" t="s">
        <v>255</v>
      </c>
      <c r="D288" t="s">
        <v>345</v>
      </c>
      <c r="E288" s="24">
        <v>2</v>
      </c>
      <c r="F288" s="24"/>
      <c r="G288" s="24">
        <v>3</v>
      </c>
      <c r="H288" s="24"/>
      <c r="I288" s="24">
        <v>2</v>
      </c>
      <c r="J288" s="24">
        <v>5</v>
      </c>
      <c r="K288" s="24">
        <v>3</v>
      </c>
      <c r="L288" s="24">
        <v>4</v>
      </c>
      <c r="M288" s="24"/>
      <c r="N288" s="24">
        <v>4</v>
      </c>
      <c r="O288" s="24">
        <v>3</v>
      </c>
      <c r="P288" s="24">
        <v>3</v>
      </c>
      <c r="Q288" s="24">
        <v>29</v>
      </c>
    </row>
    <row r="289" spans="1:17" x14ac:dyDescent="0.3">
      <c r="A289" t="str">
        <f t="shared" si="4"/>
        <v>G00034021524</v>
      </c>
      <c r="B289" t="s">
        <v>219</v>
      </c>
      <c r="C289" t="s">
        <v>256</v>
      </c>
      <c r="D289" t="s">
        <v>346</v>
      </c>
      <c r="E289" s="24">
        <v>6</v>
      </c>
      <c r="F289" s="24"/>
      <c r="G289" s="24"/>
      <c r="H289" s="24"/>
      <c r="I289" s="24">
        <v>9</v>
      </c>
      <c r="J289" s="24"/>
      <c r="K289" s="24"/>
      <c r="L289" s="24"/>
      <c r="M289" s="24"/>
      <c r="N289" s="24">
        <v>10</v>
      </c>
      <c r="O289" s="24">
        <v>1</v>
      </c>
      <c r="P289" s="24">
        <v>6</v>
      </c>
      <c r="Q289" s="24">
        <v>32</v>
      </c>
    </row>
    <row r="290" spans="1:17" x14ac:dyDescent="0.3">
      <c r="A290" t="str">
        <f t="shared" si="4"/>
        <v>G00034021525</v>
      </c>
      <c r="B290" t="s">
        <v>219</v>
      </c>
      <c r="C290" t="s">
        <v>257</v>
      </c>
      <c r="D290" t="s">
        <v>347</v>
      </c>
      <c r="E290" s="24">
        <v>1</v>
      </c>
      <c r="F290" s="24"/>
      <c r="G290" s="24">
        <v>1</v>
      </c>
      <c r="H290" s="24">
        <v>1</v>
      </c>
      <c r="I290" s="24">
        <v>1</v>
      </c>
      <c r="J290" s="24">
        <v>5</v>
      </c>
      <c r="K290" s="24">
        <v>4</v>
      </c>
      <c r="L290" s="24">
        <v>3</v>
      </c>
      <c r="M290" s="24"/>
      <c r="N290" s="24">
        <v>1</v>
      </c>
      <c r="O290" s="24">
        <v>2</v>
      </c>
      <c r="P290" s="24"/>
      <c r="Q290" s="24">
        <v>19</v>
      </c>
    </row>
    <row r="291" spans="1:17" x14ac:dyDescent="0.3">
      <c r="A291" t="str">
        <f t="shared" si="4"/>
        <v>G00034021526</v>
      </c>
      <c r="B291" t="s">
        <v>219</v>
      </c>
      <c r="C291" t="s">
        <v>245</v>
      </c>
      <c r="D291" t="s">
        <v>316</v>
      </c>
      <c r="E291" s="24">
        <v>6</v>
      </c>
      <c r="F291" s="24">
        <v>1</v>
      </c>
      <c r="G291" s="24">
        <v>9</v>
      </c>
      <c r="H291" s="24"/>
      <c r="I291" s="24">
        <v>4</v>
      </c>
      <c r="J291" s="24">
        <v>9</v>
      </c>
      <c r="K291" s="24">
        <v>13</v>
      </c>
      <c r="L291" s="24">
        <v>6</v>
      </c>
      <c r="M291" s="24">
        <v>25</v>
      </c>
      <c r="N291" s="24">
        <v>0</v>
      </c>
      <c r="O291" s="24">
        <v>4</v>
      </c>
      <c r="P291" s="24">
        <v>12</v>
      </c>
      <c r="Q291" s="24">
        <v>89</v>
      </c>
    </row>
    <row r="292" spans="1:17" x14ac:dyDescent="0.3">
      <c r="A292" t="str">
        <f t="shared" si="4"/>
        <v>G00034021527</v>
      </c>
      <c r="B292" t="s">
        <v>219</v>
      </c>
      <c r="C292" t="s">
        <v>258</v>
      </c>
      <c r="D292" t="s">
        <v>348</v>
      </c>
      <c r="E292" s="24">
        <v>1</v>
      </c>
      <c r="F292" s="24"/>
      <c r="G292" s="24"/>
      <c r="H292" s="24"/>
      <c r="I292" s="24">
        <v>6</v>
      </c>
      <c r="J292" s="24">
        <v>2</v>
      </c>
      <c r="K292" s="24">
        <v>1</v>
      </c>
      <c r="L292" s="24">
        <v>2</v>
      </c>
      <c r="M292" s="24">
        <v>4</v>
      </c>
      <c r="N292" s="24">
        <v>2</v>
      </c>
      <c r="O292" s="24">
        <v>0</v>
      </c>
      <c r="P292" s="24">
        <v>12</v>
      </c>
      <c r="Q292" s="24">
        <v>30</v>
      </c>
    </row>
    <row r="293" spans="1:17" x14ac:dyDescent="0.3">
      <c r="A293" t="str">
        <f t="shared" si="4"/>
        <v>G00034021528</v>
      </c>
      <c r="B293" t="s">
        <v>219</v>
      </c>
      <c r="C293" t="s">
        <v>259</v>
      </c>
      <c r="D293" t="s">
        <v>349</v>
      </c>
      <c r="E293" s="24">
        <v>4</v>
      </c>
      <c r="F293" s="24"/>
      <c r="G293" s="24">
        <v>2</v>
      </c>
      <c r="H293" s="24"/>
      <c r="I293" s="24">
        <v>6</v>
      </c>
      <c r="J293" s="24">
        <v>1</v>
      </c>
      <c r="K293" s="24">
        <v>6</v>
      </c>
      <c r="L293" s="24">
        <v>1</v>
      </c>
      <c r="M293" s="24">
        <v>6</v>
      </c>
      <c r="N293" s="24"/>
      <c r="O293" s="24">
        <v>10</v>
      </c>
      <c r="P293" s="24">
        <v>6</v>
      </c>
      <c r="Q293" s="24">
        <v>42</v>
      </c>
    </row>
    <row r="294" spans="1:17" x14ac:dyDescent="0.3">
      <c r="A294" t="str">
        <f t="shared" si="4"/>
        <v>G00034021529</v>
      </c>
      <c r="B294" t="s">
        <v>219</v>
      </c>
      <c r="C294" t="s">
        <v>260</v>
      </c>
      <c r="D294" t="s">
        <v>350</v>
      </c>
      <c r="E294" s="24">
        <v>1</v>
      </c>
      <c r="F294" s="24">
        <v>2</v>
      </c>
      <c r="G294" s="24">
        <v>7</v>
      </c>
      <c r="H294" s="24">
        <v>1</v>
      </c>
      <c r="I294" s="24"/>
      <c r="J294" s="24">
        <v>3</v>
      </c>
      <c r="K294" s="24"/>
      <c r="L294" s="24"/>
      <c r="M294" s="24"/>
      <c r="N294" s="24"/>
      <c r="O294" s="24">
        <v>5</v>
      </c>
      <c r="P294" s="24">
        <v>4</v>
      </c>
      <c r="Q294" s="24">
        <v>23</v>
      </c>
    </row>
    <row r="295" spans="1:17" x14ac:dyDescent="0.3">
      <c r="A295" t="str">
        <f t="shared" si="4"/>
        <v>G00034021532</v>
      </c>
      <c r="B295" t="s">
        <v>219</v>
      </c>
      <c r="C295" t="s">
        <v>262</v>
      </c>
      <c r="D295" t="s">
        <v>352</v>
      </c>
      <c r="E295" s="24"/>
      <c r="F295" s="24"/>
      <c r="G295" s="24">
        <v>10</v>
      </c>
      <c r="H295" s="24">
        <v>2</v>
      </c>
      <c r="I295" s="24">
        <v>5</v>
      </c>
      <c r="J295" s="24">
        <v>5</v>
      </c>
      <c r="K295" s="24">
        <v>25</v>
      </c>
      <c r="L295" s="24">
        <v>27</v>
      </c>
      <c r="M295" s="24"/>
      <c r="N295" s="24"/>
      <c r="O295" s="24"/>
      <c r="P295" s="24"/>
      <c r="Q295" s="24">
        <v>74</v>
      </c>
    </row>
    <row r="296" spans="1:17" x14ac:dyDescent="0.3">
      <c r="A296" t="str">
        <f t="shared" si="4"/>
        <v>G00034021533</v>
      </c>
      <c r="B296" t="s">
        <v>219</v>
      </c>
      <c r="C296" t="s">
        <v>263</v>
      </c>
      <c r="D296" t="s">
        <v>353</v>
      </c>
      <c r="E296" s="24"/>
      <c r="F296" s="24"/>
      <c r="G296" s="24">
        <v>10</v>
      </c>
      <c r="H296" s="24">
        <v>3</v>
      </c>
      <c r="I296" s="24"/>
      <c r="J296" s="24">
        <v>10</v>
      </c>
      <c r="K296" s="24">
        <v>20</v>
      </c>
      <c r="L296" s="24">
        <v>20</v>
      </c>
      <c r="M296" s="24"/>
      <c r="N296" s="24"/>
      <c r="O296" s="24"/>
      <c r="P296" s="24"/>
      <c r="Q296" s="24">
        <v>63</v>
      </c>
    </row>
    <row r="297" spans="1:17" x14ac:dyDescent="0.3">
      <c r="A297" t="str">
        <f t="shared" si="4"/>
        <v>G00034021534</v>
      </c>
      <c r="B297" t="s">
        <v>219</v>
      </c>
      <c r="C297" t="s">
        <v>264</v>
      </c>
      <c r="D297" t="s">
        <v>354</v>
      </c>
      <c r="E297" s="24"/>
      <c r="F297" s="24"/>
      <c r="G297" s="24">
        <v>10</v>
      </c>
      <c r="H297" s="24">
        <v>13</v>
      </c>
      <c r="I297" s="24">
        <v>6</v>
      </c>
      <c r="J297" s="24"/>
      <c r="K297" s="24">
        <v>30</v>
      </c>
      <c r="L297" s="24">
        <v>30</v>
      </c>
      <c r="M297" s="24"/>
      <c r="N297" s="24"/>
      <c r="O297" s="24"/>
      <c r="P297" s="24"/>
      <c r="Q297" s="24">
        <v>89</v>
      </c>
    </row>
    <row r="298" spans="1:17" x14ac:dyDescent="0.3">
      <c r="A298" t="str">
        <f t="shared" si="4"/>
        <v>G00034021541</v>
      </c>
      <c r="B298" t="s">
        <v>219</v>
      </c>
      <c r="C298" t="s">
        <v>267</v>
      </c>
      <c r="D298" t="s">
        <v>357</v>
      </c>
      <c r="E298" s="24">
        <v>8</v>
      </c>
      <c r="F298" s="24">
        <v>3</v>
      </c>
      <c r="G298" s="24">
        <v>1</v>
      </c>
      <c r="H298" s="24">
        <v>4</v>
      </c>
      <c r="I298" s="24">
        <v>9</v>
      </c>
      <c r="J298" s="24">
        <v>8</v>
      </c>
      <c r="K298" s="24">
        <v>9</v>
      </c>
      <c r="L298" s="24">
        <v>3</v>
      </c>
      <c r="M298" s="24">
        <v>2</v>
      </c>
      <c r="N298" s="24">
        <v>7</v>
      </c>
      <c r="O298" s="24">
        <v>8</v>
      </c>
      <c r="P298" s="24">
        <v>0</v>
      </c>
      <c r="Q298" s="24">
        <v>62</v>
      </c>
    </row>
    <row r="299" spans="1:17" x14ac:dyDescent="0.3">
      <c r="A299" t="str">
        <f t="shared" si="4"/>
        <v>G00034021542</v>
      </c>
      <c r="B299" t="s">
        <v>219</v>
      </c>
      <c r="C299" t="s">
        <v>102</v>
      </c>
      <c r="D299" t="s">
        <v>358</v>
      </c>
      <c r="E299" s="24">
        <v>10</v>
      </c>
      <c r="F299" s="24"/>
      <c r="G299" s="24">
        <v>5</v>
      </c>
      <c r="H299" s="24"/>
      <c r="I299" s="24"/>
      <c r="J299" s="24">
        <v>6</v>
      </c>
      <c r="K299" s="24">
        <v>5</v>
      </c>
      <c r="L299" s="24">
        <v>1</v>
      </c>
      <c r="M299" s="24"/>
      <c r="N299" s="24">
        <v>0</v>
      </c>
      <c r="O299" s="24">
        <v>3</v>
      </c>
      <c r="P299" s="24">
        <v>2</v>
      </c>
      <c r="Q299" s="24">
        <v>32</v>
      </c>
    </row>
    <row r="300" spans="1:17" x14ac:dyDescent="0.3">
      <c r="A300" t="str">
        <f t="shared" si="4"/>
        <v>G00034021555</v>
      </c>
      <c r="B300" t="s">
        <v>219</v>
      </c>
      <c r="C300" t="s">
        <v>275</v>
      </c>
      <c r="D300" t="s">
        <v>388</v>
      </c>
      <c r="E300" s="24"/>
      <c r="F300" s="24"/>
      <c r="G300" s="24"/>
      <c r="H300" s="24"/>
      <c r="I300" s="24"/>
      <c r="J300" s="24"/>
      <c r="K300" s="24"/>
      <c r="L300" s="24">
        <v>1</v>
      </c>
      <c r="M300" s="24"/>
      <c r="N300" s="24">
        <v>3</v>
      </c>
      <c r="O300" s="24">
        <v>0</v>
      </c>
      <c r="P300" s="24">
        <v>3</v>
      </c>
      <c r="Q300" s="24">
        <v>7</v>
      </c>
    </row>
    <row r="301" spans="1:17" x14ac:dyDescent="0.3">
      <c r="A301" t="str">
        <f t="shared" si="4"/>
        <v>G00034021567</v>
      </c>
      <c r="B301" t="s">
        <v>219</v>
      </c>
      <c r="C301" t="s">
        <v>268</v>
      </c>
      <c r="D301" t="s">
        <v>359</v>
      </c>
      <c r="E301" s="24">
        <v>3</v>
      </c>
      <c r="F301" s="24">
        <v>2</v>
      </c>
      <c r="G301" s="24">
        <v>1</v>
      </c>
      <c r="H301" s="24">
        <v>7</v>
      </c>
      <c r="I301" s="24">
        <v>2</v>
      </c>
      <c r="J301" s="24">
        <v>2</v>
      </c>
      <c r="K301" s="24"/>
      <c r="L301" s="24"/>
      <c r="M301" s="24"/>
      <c r="N301" s="24"/>
      <c r="O301" s="24"/>
      <c r="P301" s="24"/>
      <c r="Q301" s="24">
        <v>17</v>
      </c>
    </row>
    <row r="302" spans="1:17" x14ac:dyDescent="0.3">
      <c r="A302" t="str">
        <f t="shared" si="4"/>
        <v>G00034021568</v>
      </c>
      <c r="B302" t="s">
        <v>219</v>
      </c>
      <c r="C302" t="s">
        <v>107</v>
      </c>
      <c r="D302" t="s">
        <v>360</v>
      </c>
      <c r="E302" s="24">
        <v>3</v>
      </c>
      <c r="F302" s="24">
        <v>1</v>
      </c>
      <c r="G302" s="24">
        <v>5</v>
      </c>
      <c r="H302" s="24"/>
      <c r="I302" s="24">
        <v>1</v>
      </c>
      <c r="J302" s="24">
        <v>10</v>
      </c>
      <c r="K302" s="24">
        <v>3</v>
      </c>
      <c r="L302" s="24">
        <v>10</v>
      </c>
      <c r="M302" s="24">
        <v>10</v>
      </c>
      <c r="N302" s="24">
        <v>3</v>
      </c>
      <c r="O302" s="24">
        <v>18</v>
      </c>
      <c r="P302" s="24">
        <v>47</v>
      </c>
      <c r="Q302" s="24">
        <v>111</v>
      </c>
    </row>
    <row r="303" spans="1:17" x14ac:dyDescent="0.3">
      <c r="A303" t="str">
        <f t="shared" si="4"/>
        <v>G00034021569</v>
      </c>
      <c r="B303" t="s">
        <v>219</v>
      </c>
      <c r="C303" t="s">
        <v>109</v>
      </c>
      <c r="D303" t="s">
        <v>361</v>
      </c>
      <c r="E303" s="24"/>
      <c r="F303" s="24"/>
      <c r="G303" s="24">
        <v>1</v>
      </c>
      <c r="H303" s="24"/>
      <c r="I303" s="24">
        <v>6</v>
      </c>
      <c r="J303" s="24">
        <v>1</v>
      </c>
      <c r="K303" s="24">
        <v>7</v>
      </c>
      <c r="L303" s="24">
        <v>9</v>
      </c>
      <c r="M303" s="24">
        <v>16</v>
      </c>
      <c r="N303" s="24">
        <v>4</v>
      </c>
      <c r="O303" s="24">
        <v>21</v>
      </c>
      <c r="P303" s="24">
        <v>38</v>
      </c>
      <c r="Q303" s="24">
        <v>103</v>
      </c>
    </row>
    <row r="304" spans="1:17" x14ac:dyDescent="0.3">
      <c r="A304" t="str">
        <f t="shared" si="4"/>
        <v>G00034021570</v>
      </c>
      <c r="B304" t="s">
        <v>219</v>
      </c>
      <c r="C304" t="s">
        <v>111</v>
      </c>
      <c r="D304" t="s">
        <v>362</v>
      </c>
      <c r="E304" s="24">
        <v>3</v>
      </c>
      <c r="F304" s="24"/>
      <c r="G304" s="24">
        <v>11</v>
      </c>
      <c r="H304" s="24"/>
      <c r="I304" s="24">
        <v>2</v>
      </c>
      <c r="J304" s="24">
        <v>4</v>
      </c>
      <c r="K304" s="24">
        <v>5</v>
      </c>
      <c r="L304" s="24">
        <v>11</v>
      </c>
      <c r="M304" s="24">
        <v>16</v>
      </c>
      <c r="N304" s="24">
        <v>7</v>
      </c>
      <c r="O304" s="24">
        <v>20</v>
      </c>
      <c r="P304" s="24">
        <v>58</v>
      </c>
      <c r="Q304" s="24">
        <v>137</v>
      </c>
    </row>
    <row r="305" spans="1:17" x14ac:dyDescent="0.3">
      <c r="A305" t="str">
        <f t="shared" si="4"/>
        <v>G00034021571</v>
      </c>
      <c r="B305" t="s">
        <v>219</v>
      </c>
      <c r="C305" t="s">
        <v>113</v>
      </c>
      <c r="D305" t="s">
        <v>363</v>
      </c>
      <c r="E305" s="24">
        <v>3</v>
      </c>
      <c r="F305" s="24">
        <v>1</v>
      </c>
      <c r="G305" s="24">
        <v>10</v>
      </c>
      <c r="H305" s="24"/>
      <c r="I305" s="24"/>
      <c r="J305" s="24">
        <v>8</v>
      </c>
      <c r="K305" s="24">
        <v>7</v>
      </c>
      <c r="L305" s="24">
        <v>15</v>
      </c>
      <c r="M305" s="24">
        <v>8</v>
      </c>
      <c r="N305" s="24">
        <v>4</v>
      </c>
      <c r="O305" s="24">
        <v>31</v>
      </c>
      <c r="P305" s="24">
        <v>59</v>
      </c>
      <c r="Q305" s="24">
        <v>146</v>
      </c>
    </row>
    <row r="306" spans="1:17" x14ac:dyDescent="0.3">
      <c r="A306" t="str">
        <f t="shared" si="4"/>
        <v>G00034021594</v>
      </c>
      <c r="B306" t="s">
        <v>219</v>
      </c>
      <c r="C306" t="s">
        <v>115</v>
      </c>
      <c r="D306" t="s">
        <v>364</v>
      </c>
      <c r="E306" s="24">
        <v>45</v>
      </c>
      <c r="F306" s="24">
        <v>124</v>
      </c>
      <c r="G306" s="24">
        <v>244</v>
      </c>
      <c r="H306" s="24">
        <v>396</v>
      </c>
      <c r="I306" s="24">
        <v>56</v>
      </c>
      <c r="J306" s="24">
        <v>153</v>
      </c>
      <c r="K306" s="24">
        <v>434</v>
      </c>
      <c r="L306" s="24">
        <v>671</v>
      </c>
      <c r="M306" s="24">
        <v>142</v>
      </c>
      <c r="N306" s="24">
        <v>237</v>
      </c>
      <c r="O306" s="24">
        <v>489</v>
      </c>
      <c r="P306" s="24">
        <v>383</v>
      </c>
      <c r="Q306" s="24">
        <v>3374</v>
      </c>
    </row>
    <row r="307" spans="1:17" x14ac:dyDescent="0.3">
      <c r="A307" t="str">
        <f t="shared" si="4"/>
        <v>G00034021605</v>
      </c>
      <c r="B307" t="s">
        <v>219</v>
      </c>
      <c r="C307" t="s">
        <v>117</v>
      </c>
      <c r="D307" t="s">
        <v>365</v>
      </c>
      <c r="E307" s="24"/>
      <c r="F307" s="24"/>
      <c r="G307" s="24"/>
      <c r="H307" s="24"/>
      <c r="I307" s="24"/>
      <c r="J307" s="24">
        <v>213</v>
      </c>
      <c r="K307" s="24">
        <v>97</v>
      </c>
      <c r="L307" s="24">
        <v>283</v>
      </c>
      <c r="M307" s="24">
        <v>325</v>
      </c>
      <c r="N307" s="24">
        <v>270</v>
      </c>
      <c r="O307" s="24">
        <v>185</v>
      </c>
      <c r="P307" s="24">
        <v>191</v>
      </c>
      <c r="Q307" s="24">
        <v>1564</v>
      </c>
    </row>
    <row r="308" spans="1:17" x14ac:dyDescent="0.3">
      <c r="A308" t="str">
        <f t="shared" si="4"/>
        <v>G00034021608</v>
      </c>
      <c r="B308" t="s">
        <v>219</v>
      </c>
      <c r="C308" t="s">
        <v>120</v>
      </c>
      <c r="D308" t="s">
        <v>366</v>
      </c>
      <c r="E308" s="24"/>
      <c r="F308" s="24"/>
      <c r="G308" s="24"/>
      <c r="H308" s="24"/>
      <c r="I308" s="24"/>
      <c r="J308" s="24"/>
      <c r="K308" s="24"/>
      <c r="L308" s="24"/>
      <c r="M308" s="24"/>
      <c r="N308" s="24">
        <v>53</v>
      </c>
      <c r="O308" s="24">
        <v>106</v>
      </c>
      <c r="P308" s="24">
        <v>91</v>
      </c>
      <c r="Q308" s="24">
        <v>250</v>
      </c>
    </row>
    <row r="309" spans="1:17" x14ac:dyDescent="0.3">
      <c r="A309" t="str">
        <f t="shared" si="4"/>
        <v>G00034021609</v>
      </c>
      <c r="B309" t="s">
        <v>219</v>
      </c>
      <c r="C309" t="s">
        <v>122</v>
      </c>
      <c r="D309" t="s">
        <v>367</v>
      </c>
      <c r="E309" s="24"/>
      <c r="F309" s="24"/>
      <c r="G309" s="24"/>
      <c r="H309" s="24"/>
      <c r="I309" s="24"/>
      <c r="J309" s="24"/>
      <c r="K309" s="24"/>
      <c r="L309" s="24"/>
      <c r="M309" s="24"/>
      <c r="N309" s="24">
        <v>25</v>
      </c>
      <c r="O309" s="24">
        <v>42</v>
      </c>
      <c r="P309" s="24">
        <v>49</v>
      </c>
      <c r="Q309" s="24">
        <v>116</v>
      </c>
    </row>
    <row r="310" spans="1:17" x14ac:dyDescent="0.3">
      <c r="A310" t="str">
        <f t="shared" si="4"/>
        <v>G00034021610</v>
      </c>
      <c r="B310" t="s">
        <v>219</v>
      </c>
      <c r="C310" t="s">
        <v>124</v>
      </c>
      <c r="D310" t="s">
        <v>368</v>
      </c>
      <c r="E310" s="24"/>
      <c r="F310" s="24"/>
      <c r="G310" s="24"/>
      <c r="H310" s="24"/>
      <c r="I310" s="24"/>
      <c r="J310" s="24"/>
      <c r="K310" s="24"/>
      <c r="L310" s="24"/>
      <c r="M310" s="24"/>
      <c r="N310" s="24">
        <v>50</v>
      </c>
      <c r="O310" s="24">
        <v>59</v>
      </c>
      <c r="P310" s="24">
        <v>87</v>
      </c>
      <c r="Q310" s="24">
        <v>196</v>
      </c>
    </row>
    <row r="311" spans="1:17" x14ac:dyDescent="0.3">
      <c r="A311" t="str">
        <f t="shared" si="4"/>
        <v>G00034021611</v>
      </c>
      <c r="B311" t="s">
        <v>219</v>
      </c>
      <c r="C311" t="s">
        <v>126</v>
      </c>
      <c r="D311" t="s">
        <v>389</v>
      </c>
      <c r="E311" s="24"/>
      <c r="F311" s="24"/>
      <c r="G311" s="24"/>
      <c r="H311" s="24"/>
      <c r="I311" s="24"/>
      <c r="J311" s="24"/>
      <c r="K311" s="24"/>
      <c r="L311" s="24"/>
      <c r="M311" s="24"/>
      <c r="N311" s="24">
        <v>34</v>
      </c>
      <c r="O311" s="24">
        <v>59</v>
      </c>
      <c r="P311" s="24">
        <v>109</v>
      </c>
      <c r="Q311" s="24">
        <v>202</v>
      </c>
    </row>
    <row r="312" spans="1:17" x14ac:dyDescent="0.3">
      <c r="A312" t="str">
        <f t="shared" si="4"/>
        <v>G00034021612</v>
      </c>
      <c r="B312" t="s">
        <v>219</v>
      </c>
      <c r="C312" t="s">
        <v>128</v>
      </c>
      <c r="D312" t="s">
        <v>369</v>
      </c>
      <c r="E312" s="24"/>
      <c r="F312" s="24"/>
      <c r="G312" s="24"/>
      <c r="H312" s="24"/>
      <c r="I312" s="24"/>
      <c r="J312" s="24"/>
      <c r="K312" s="24"/>
      <c r="L312" s="24"/>
      <c r="M312" s="24"/>
      <c r="N312" s="24">
        <v>2</v>
      </c>
      <c r="O312" s="24">
        <v>12</v>
      </c>
      <c r="P312" s="24">
        <v>44</v>
      </c>
      <c r="Q312" s="24">
        <v>58</v>
      </c>
    </row>
    <row r="313" spans="1:17" x14ac:dyDescent="0.3">
      <c r="A313" t="str">
        <f t="shared" si="4"/>
        <v>G00034021613</v>
      </c>
      <c r="B313" t="s">
        <v>219</v>
      </c>
      <c r="C313" t="s">
        <v>130</v>
      </c>
      <c r="D313" t="s">
        <v>370</v>
      </c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>
        <v>11</v>
      </c>
      <c r="P313" s="24">
        <v>29</v>
      </c>
      <c r="Q313" s="24">
        <v>40</v>
      </c>
    </row>
    <row r="314" spans="1:17" x14ac:dyDescent="0.3">
      <c r="A314" t="str">
        <f t="shared" si="4"/>
        <v>G00034021614</v>
      </c>
      <c r="B314" t="s">
        <v>219</v>
      </c>
      <c r="C314" t="s">
        <v>132</v>
      </c>
      <c r="D314" t="s">
        <v>371</v>
      </c>
      <c r="E314" s="24"/>
      <c r="F314" s="24"/>
      <c r="G314" s="24"/>
      <c r="H314" s="24"/>
      <c r="I314" s="24"/>
      <c r="J314" s="24"/>
      <c r="K314" s="24"/>
      <c r="L314" s="24"/>
      <c r="M314" s="24"/>
      <c r="N314" s="24">
        <v>1</v>
      </c>
      <c r="O314" s="24">
        <v>13</v>
      </c>
      <c r="P314" s="24">
        <v>36</v>
      </c>
      <c r="Q314" s="24">
        <v>50</v>
      </c>
    </row>
    <row r="315" spans="1:17" x14ac:dyDescent="0.3">
      <c r="A315" t="str">
        <f t="shared" si="4"/>
        <v>G00034021615</v>
      </c>
      <c r="B315" t="s">
        <v>219</v>
      </c>
      <c r="C315" t="s">
        <v>134</v>
      </c>
      <c r="D315" t="s">
        <v>390</v>
      </c>
      <c r="E315" s="24"/>
      <c r="F315" s="24"/>
      <c r="G315" s="24"/>
      <c r="H315" s="24"/>
      <c r="I315" s="24"/>
      <c r="J315" s="24"/>
      <c r="K315" s="24"/>
      <c r="L315" s="24"/>
      <c r="M315" s="24"/>
      <c r="N315" s="24">
        <v>1</v>
      </c>
      <c r="O315" s="24">
        <v>14</v>
      </c>
      <c r="P315" s="24">
        <v>43</v>
      </c>
      <c r="Q315" s="24">
        <v>58</v>
      </c>
    </row>
    <row r="316" spans="1:17" x14ac:dyDescent="0.3">
      <c r="A316" t="str">
        <f t="shared" si="4"/>
        <v>G00034021616</v>
      </c>
      <c r="B316" t="s">
        <v>219</v>
      </c>
      <c r="C316" t="s">
        <v>136</v>
      </c>
      <c r="D316" t="s">
        <v>372</v>
      </c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>
        <v>39</v>
      </c>
      <c r="P316" s="24">
        <v>49</v>
      </c>
      <c r="Q316" s="24">
        <v>88</v>
      </c>
    </row>
    <row r="317" spans="1:17" x14ac:dyDescent="0.3">
      <c r="A317" t="str">
        <f t="shared" si="4"/>
        <v>G00034021617</v>
      </c>
      <c r="B317" t="s">
        <v>219</v>
      </c>
      <c r="C317" t="s">
        <v>138</v>
      </c>
      <c r="D317" t="s">
        <v>373</v>
      </c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>
        <v>14</v>
      </c>
      <c r="P317" s="24">
        <v>53</v>
      </c>
      <c r="Q317" s="24">
        <v>67</v>
      </c>
    </row>
    <row r="318" spans="1:17" x14ac:dyDescent="0.3">
      <c r="A318" t="str">
        <f t="shared" si="4"/>
        <v>G00034021618</v>
      </c>
      <c r="B318" t="s">
        <v>219</v>
      </c>
      <c r="C318" t="s">
        <v>140</v>
      </c>
      <c r="D318" t="s">
        <v>374</v>
      </c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>
        <v>28</v>
      </c>
      <c r="P318" s="24">
        <v>86</v>
      </c>
      <c r="Q318" s="24">
        <v>114</v>
      </c>
    </row>
    <row r="319" spans="1:17" x14ac:dyDescent="0.3">
      <c r="A319" t="str">
        <f t="shared" si="4"/>
        <v>G00034021619</v>
      </c>
      <c r="B319" t="s">
        <v>219</v>
      </c>
      <c r="C319" t="s">
        <v>142</v>
      </c>
      <c r="D319" t="s">
        <v>375</v>
      </c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>
        <v>16</v>
      </c>
      <c r="P319" s="24">
        <v>49</v>
      </c>
      <c r="Q319" s="24">
        <v>65</v>
      </c>
    </row>
    <row r="320" spans="1:17" x14ac:dyDescent="0.3">
      <c r="A320" t="str">
        <f t="shared" si="4"/>
        <v>G00034021620</v>
      </c>
      <c r="B320" t="s">
        <v>219</v>
      </c>
      <c r="C320" t="s">
        <v>144</v>
      </c>
      <c r="D320" t="s">
        <v>376</v>
      </c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>
        <v>3</v>
      </c>
      <c r="P320" s="24">
        <v>19</v>
      </c>
      <c r="Q320" s="24">
        <v>22</v>
      </c>
    </row>
    <row r="321" spans="1:17" x14ac:dyDescent="0.3">
      <c r="A321" t="str">
        <f t="shared" si="4"/>
        <v>G00034021644</v>
      </c>
      <c r="B321" t="s">
        <v>219</v>
      </c>
      <c r="C321" t="s">
        <v>276</v>
      </c>
      <c r="D321" t="s">
        <v>391</v>
      </c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>
        <v>68</v>
      </c>
      <c r="Q321" s="24">
        <v>68</v>
      </c>
    </row>
    <row r="322" spans="1:17" x14ac:dyDescent="0.3">
      <c r="A322" t="str">
        <f t="shared" si="4"/>
        <v>G00034070025</v>
      </c>
      <c r="B322" t="s">
        <v>219</v>
      </c>
      <c r="C322" t="s">
        <v>171</v>
      </c>
      <c r="D322" t="s">
        <v>318</v>
      </c>
      <c r="E322" s="24">
        <v>10</v>
      </c>
      <c r="F322" s="24">
        <v>42</v>
      </c>
      <c r="G322" s="24">
        <v>12</v>
      </c>
      <c r="H322" s="24">
        <v>21</v>
      </c>
      <c r="I322" s="24">
        <v>20</v>
      </c>
      <c r="J322" s="24">
        <v>163</v>
      </c>
      <c r="K322" s="24">
        <v>98</v>
      </c>
      <c r="L322" s="24">
        <v>104</v>
      </c>
      <c r="M322" s="24">
        <v>77</v>
      </c>
      <c r="N322" s="24">
        <v>133</v>
      </c>
      <c r="O322" s="24">
        <v>347</v>
      </c>
      <c r="P322" s="24">
        <v>172</v>
      </c>
      <c r="Q322" s="24">
        <v>1199</v>
      </c>
    </row>
    <row r="323" spans="1:17" x14ac:dyDescent="0.3">
      <c r="A323" t="str">
        <f t="shared" si="4"/>
        <v>G00034070028</v>
      </c>
      <c r="B323" t="s">
        <v>219</v>
      </c>
      <c r="C323" t="s">
        <v>173</v>
      </c>
      <c r="D323" t="s">
        <v>319</v>
      </c>
      <c r="E323" s="24">
        <v>10</v>
      </c>
      <c r="F323" s="24">
        <v>67</v>
      </c>
      <c r="G323" s="24">
        <v>9</v>
      </c>
      <c r="H323" s="24">
        <v>24</v>
      </c>
      <c r="I323" s="24">
        <v>33</v>
      </c>
      <c r="J323" s="24">
        <v>166</v>
      </c>
      <c r="K323" s="24">
        <v>122</v>
      </c>
      <c r="L323" s="24">
        <v>103</v>
      </c>
      <c r="M323" s="24">
        <v>87</v>
      </c>
      <c r="N323" s="24">
        <v>267</v>
      </c>
      <c r="O323" s="24">
        <v>294</v>
      </c>
      <c r="P323" s="24">
        <v>169</v>
      </c>
      <c r="Q323" s="24">
        <v>1351</v>
      </c>
    </row>
    <row r="324" spans="1:17" x14ac:dyDescent="0.3">
      <c r="A324" t="str">
        <f t="shared" si="4"/>
        <v>G00034D00006</v>
      </c>
      <c r="B324" t="s">
        <v>219</v>
      </c>
      <c r="C324" t="s">
        <v>177</v>
      </c>
      <c r="D324" t="s">
        <v>320</v>
      </c>
      <c r="E324" s="24">
        <v>33</v>
      </c>
      <c r="F324" s="24">
        <v>9</v>
      </c>
      <c r="G324" s="24">
        <v>34</v>
      </c>
      <c r="H324" s="24">
        <v>33</v>
      </c>
      <c r="I324" s="24">
        <v>10</v>
      </c>
      <c r="J324" s="24">
        <v>46</v>
      </c>
      <c r="K324" s="24">
        <v>26</v>
      </c>
      <c r="L324" s="24">
        <v>32</v>
      </c>
      <c r="M324" s="24">
        <v>23</v>
      </c>
      <c r="N324" s="24">
        <v>21</v>
      </c>
      <c r="O324" s="24">
        <v>44</v>
      </c>
      <c r="P324" s="24">
        <v>16</v>
      </c>
      <c r="Q324" s="24">
        <v>327</v>
      </c>
    </row>
    <row r="325" spans="1:17" x14ac:dyDescent="0.3">
      <c r="A325" t="str">
        <f t="shared" si="4"/>
        <v>G00034D00009</v>
      </c>
      <c r="B325" t="s">
        <v>219</v>
      </c>
      <c r="C325" t="s">
        <v>179</v>
      </c>
      <c r="D325" t="s">
        <v>323</v>
      </c>
      <c r="E325" s="24">
        <v>150</v>
      </c>
      <c r="F325" s="24">
        <v>19</v>
      </c>
      <c r="G325" s="24">
        <v>186</v>
      </c>
      <c r="H325" s="24">
        <v>40</v>
      </c>
      <c r="I325" s="24">
        <v>20</v>
      </c>
      <c r="J325" s="24">
        <v>73</v>
      </c>
      <c r="K325" s="24">
        <v>70</v>
      </c>
      <c r="L325" s="24">
        <v>95</v>
      </c>
      <c r="M325" s="24">
        <v>81</v>
      </c>
      <c r="N325" s="24">
        <v>60</v>
      </c>
      <c r="O325" s="24">
        <v>64</v>
      </c>
      <c r="P325" s="24">
        <v>30</v>
      </c>
      <c r="Q325" s="24">
        <v>888</v>
      </c>
    </row>
    <row r="326" spans="1:17" x14ac:dyDescent="0.3">
      <c r="A326" t="str">
        <f t="shared" si="4"/>
        <v>G00034D00010</v>
      </c>
      <c r="B326" t="s">
        <v>219</v>
      </c>
      <c r="C326" t="s">
        <v>181</v>
      </c>
      <c r="D326" t="s">
        <v>324</v>
      </c>
      <c r="E326" s="24">
        <v>85</v>
      </c>
      <c r="F326" s="24">
        <v>1</v>
      </c>
      <c r="G326" s="24">
        <v>121</v>
      </c>
      <c r="H326" s="24">
        <v>23</v>
      </c>
      <c r="I326" s="24">
        <v>11</v>
      </c>
      <c r="J326" s="24">
        <v>73</v>
      </c>
      <c r="K326" s="24">
        <v>37</v>
      </c>
      <c r="L326" s="24">
        <v>15</v>
      </c>
      <c r="M326" s="24">
        <v>55</v>
      </c>
      <c r="N326" s="24">
        <v>67</v>
      </c>
      <c r="O326" s="24">
        <v>62</v>
      </c>
      <c r="P326" s="24">
        <v>14</v>
      </c>
      <c r="Q326" s="24">
        <v>564</v>
      </c>
    </row>
    <row r="327" spans="1:17" x14ac:dyDescent="0.3">
      <c r="A327" t="str">
        <f t="shared" si="4"/>
        <v>G00034D00011</v>
      </c>
      <c r="B327" t="s">
        <v>219</v>
      </c>
      <c r="C327" t="s">
        <v>183</v>
      </c>
      <c r="D327" t="s">
        <v>325</v>
      </c>
      <c r="E327" s="24">
        <v>44</v>
      </c>
      <c r="F327" s="24">
        <v>6</v>
      </c>
      <c r="G327" s="24">
        <v>36</v>
      </c>
      <c r="H327" s="24">
        <v>20</v>
      </c>
      <c r="I327" s="24">
        <v>5</v>
      </c>
      <c r="J327" s="24">
        <v>40</v>
      </c>
      <c r="K327" s="24">
        <v>25</v>
      </c>
      <c r="L327" s="24">
        <v>31</v>
      </c>
      <c r="M327" s="24">
        <v>14</v>
      </c>
      <c r="N327" s="24">
        <v>29</v>
      </c>
      <c r="O327" s="24">
        <v>32</v>
      </c>
      <c r="P327" s="24">
        <v>17</v>
      </c>
      <c r="Q327" s="24">
        <v>299</v>
      </c>
    </row>
    <row r="328" spans="1:17" x14ac:dyDescent="0.3">
      <c r="A328" t="str">
        <f t="shared" ref="A328:A391" si="5">CONCATENATE(B328,C328)</f>
        <v>G00034D00017</v>
      </c>
      <c r="B328" t="s">
        <v>219</v>
      </c>
      <c r="C328" t="s">
        <v>269</v>
      </c>
      <c r="D328" t="s">
        <v>377</v>
      </c>
      <c r="E328" s="24"/>
      <c r="F328" s="24">
        <v>58</v>
      </c>
      <c r="G328" s="24">
        <v>4</v>
      </c>
      <c r="H328" s="24">
        <v>5</v>
      </c>
      <c r="I328" s="24">
        <v>1</v>
      </c>
      <c r="J328" s="24"/>
      <c r="K328" s="24"/>
      <c r="L328" s="24"/>
      <c r="M328" s="24"/>
      <c r="N328" s="24"/>
      <c r="O328" s="24"/>
      <c r="P328" s="24"/>
      <c r="Q328" s="24">
        <v>68</v>
      </c>
    </row>
    <row r="329" spans="1:17" x14ac:dyDescent="0.3">
      <c r="A329" t="str">
        <f t="shared" si="5"/>
        <v>G00034D00018</v>
      </c>
      <c r="B329" t="s">
        <v>219</v>
      </c>
      <c r="C329" t="s">
        <v>270</v>
      </c>
      <c r="D329" t="s">
        <v>378</v>
      </c>
      <c r="E329" s="24"/>
      <c r="F329" s="24">
        <v>36</v>
      </c>
      <c r="G329" s="24">
        <v>2</v>
      </c>
      <c r="H329" s="24">
        <v>4</v>
      </c>
      <c r="I329" s="24">
        <v>1</v>
      </c>
      <c r="J329" s="24">
        <v>8</v>
      </c>
      <c r="K329" s="24">
        <v>2</v>
      </c>
      <c r="L329" s="24">
        <v>6</v>
      </c>
      <c r="M329" s="24">
        <v>3</v>
      </c>
      <c r="N329" s="24"/>
      <c r="O329" s="24">
        <v>13</v>
      </c>
      <c r="P329" s="24">
        <v>7</v>
      </c>
      <c r="Q329" s="24">
        <v>82</v>
      </c>
    </row>
    <row r="330" spans="1:17" x14ac:dyDescent="0.3">
      <c r="A330" t="str">
        <f t="shared" si="5"/>
        <v>G00034D00019</v>
      </c>
      <c r="B330" t="s">
        <v>219</v>
      </c>
      <c r="C330" t="s">
        <v>271</v>
      </c>
      <c r="D330" t="s">
        <v>379</v>
      </c>
      <c r="E330" s="24"/>
      <c r="F330" s="24">
        <v>35</v>
      </c>
      <c r="G330" s="24">
        <v>1</v>
      </c>
      <c r="H330" s="24">
        <v>5</v>
      </c>
      <c r="I330" s="24">
        <v>1</v>
      </c>
      <c r="J330" s="24">
        <v>7</v>
      </c>
      <c r="K330" s="24">
        <v>8</v>
      </c>
      <c r="L330" s="24">
        <v>4</v>
      </c>
      <c r="M330" s="24">
        <v>1</v>
      </c>
      <c r="N330" s="24"/>
      <c r="O330" s="24">
        <v>9</v>
      </c>
      <c r="P330" s="24">
        <v>3</v>
      </c>
      <c r="Q330" s="24">
        <v>74</v>
      </c>
    </row>
    <row r="331" spans="1:17" x14ac:dyDescent="0.3">
      <c r="A331" t="str">
        <f t="shared" si="5"/>
        <v>G00034D00020</v>
      </c>
      <c r="B331" t="s">
        <v>219</v>
      </c>
      <c r="C331" t="s">
        <v>272</v>
      </c>
      <c r="D331" t="s">
        <v>380</v>
      </c>
      <c r="E331" s="24"/>
      <c r="F331" s="24">
        <v>58</v>
      </c>
      <c r="G331" s="24">
        <v>1</v>
      </c>
      <c r="H331" s="24"/>
      <c r="I331" s="24">
        <v>1</v>
      </c>
      <c r="J331" s="24">
        <v>6</v>
      </c>
      <c r="K331" s="24">
        <v>2</v>
      </c>
      <c r="L331" s="24">
        <v>3</v>
      </c>
      <c r="M331" s="24">
        <v>5</v>
      </c>
      <c r="N331" s="24"/>
      <c r="O331" s="24">
        <v>6</v>
      </c>
      <c r="P331" s="24">
        <v>7</v>
      </c>
      <c r="Q331" s="24">
        <v>89</v>
      </c>
    </row>
    <row r="332" spans="1:17" x14ac:dyDescent="0.3">
      <c r="A332" t="str">
        <f t="shared" si="5"/>
        <v>G00034D00021</v>
      </c>
      <c r="B332" t="s">
        <v>219</v>
      </c>
      <c r="C332" t="s">
        <v>185</v>
      </c>
      <c r="D332" t="s">
        <v>381</v>
      </c>
      <c r="E332" s="24">
        <v>4</v>
      </c>
      <c r="F332" s="24">
        <v>1</v>
      </c>
      <c r="G332" s="24">
        <v>11</v>
      </c>
      <c r="H332" s="24">
        <v>7</v>
      </c>
      <c r="I332" s="24">
        <v>2</v>
      </c>
      <c r="J332" s="24">
        <v>19</v>
      </c>
      <c r="K332" s="24"/>
      <c r="L332" s="24">
        <v>7</v>
      </c>
      <c r="M332" s="24">
        <v>10</v>
      </c>
      <c r="N332" s="24">
        <v>4</v>
      </c>
      <c r="O332" s="24">
        <v>25</v>
      </c>
      <c r="P332" s="24">
        <v>7</v>
      </c>
      <c r="Q332" s="24">
        <v>97</v>
      </c>
    </row>
    <row r="333" spans="1:17" x14ac:dyDescent="0.3">
      <c r="A333" t="str">
        <f t="shared" si="5"/>
        <v>G00034D00022</v>
      </c>
      <c r="B333" t="s">
        <v>219</v>
      </c>
      <c r="C333" t="s">
        <v>187</v>
      </c>
      <c r="D333" t="s">
        <v>382</v>
      </c>
      <c r="E333" s="24">
        <v>2</v>
      </c>
      <c r="F333" s="24">
        <v>1</v>
      </c>
      <c r="G333" s="24">
        <v>6</v>
      </c>
      <c r="H333" s="24">
        <v>5</v>
      </c>
      <c r="I333" s="24"/>
      <c r="J333" s="24">
        <v>7</v>
      </c>
      <c r="K333" s="24"/>
      <c r="L333" s="24">
        <v>4</v>
      </c>
      <c r="M333" s="24">
        <v>5</v>
      </c>
      <c r="N333" s="24">
        <v>0</v>
      </c>
      <c r="O333" s="24">
        <v>8</v>
      </c>
      <c r="P333" s="24">
        <v>2</v>
      </c>
      <c r="Q333" s="24">
        <v>40</v>
      </c>
    </row>
    <row r="334" spans="1:17" x14ac:dyDescent="0.3">
      <c r="A334" t="str">
        <f t="shared" si="5"/>
        <v>G00034D00023</v>
      </c>
      <c r="B334" t="s">
        <v>219</v>
      </c>
      <c r="C334" t="s">
        <v>189</v>
      </c>
      <c r="D334" t="s">
        <v>383</v>
      </c>
      <c r="E334" s="24">
        <v>5</v>
      </c>
      <c r="F334" s="24">
        <v>3</v>
      </c>
      <c r="G334" s="24">
        <v>7</v>
      </c>
      <c r="H334" s="24">
        <v>2</v>
      </c>
      <c r="I334" s="24">
        <v>1</v>
      </c>
      <c r="J334" s="24">
        <v>11</v>
      </c>
      <c r="K334" s="24"/>
      <c r="L334" s="24">
        <v>5</v>
      </c>
      <c r="M334" s="24">
        <v>7</v>
      </c>
      <c r="N334" s="24">
        <v>2</v>
      </c>
      <c r="O334" s="24">
        <v>8</v>
      </c>
      <c r="P334" s="24">
        <v>4</v>
      </c>
      <c r="Q334" s="24">
        <v>55</v>
      </c>
    </row>
    <row r="335" spans="1:17" x14ac:dyDescent="0.3">
      <c r="A335" t="str">
        <f t="shared" si="5"/>
        <v>G00034D00024</v>
      </c>
      <c r="B335" t="s">
        <v>219</v>
      </c>
      <c r="C335" t="s">
        <v>191</v>
      </c>
      <c r="D335" t="s">
        <v>384</v>
      </c>
      <c r="E335" s="24">
        <v>10</v>
      </c>
      <c r="F335" s="24">
        <v>6</v>
      </c>
      <c r="G335" s="24">
        <v>10</v>
      </c>
      <c r="H335" s="24">
        <v>3</v>
      </c>
      <c r="I335" s="24">
        <v>4</v>
      </c>
      <c r="J335" s="24">
        <v>16</v>
      </c>
      <c r="K335" s="24">
        <v>1</v>
      </c>
      <c r="L335" s="24">
        <v>9</v>
      </c>
      <c r="M335" s="24">
        <v>12</v>
      </c>
      <c r="N335" s="24">
        <v>2</v>
      </c>
      <c r="O335" s="24">
        <v>8</v>
      </c>
      <c r="P335" s="24">
        <v>6</v>
      </c>
      <c r="Q335" s="24">
        <v>87</v>
      </c>
    </row>
    <row r="336" spans="1:17" x14ac:dyDescent="0.3">
      <c r="A336" t="str">
        <f t="shared" si="5"/>
        <v>G00034D00025</v>
      </c>
      <c r="B336" t="s">
        <v>219</v>
      </c>
      <c r="C336" t="s">
        <v>194</v>
      </c>
      <c r="D336" t="s">
        <v>322</v>
      </c>
      <c r="E336" s="24">
        <v>27</v>
      </c>
      <c r="F336" s="24">
        <v>6</v>
      </c>
      <c r="G336" s="24">
        <v>37</v>
      </c>
      <c r="H336" s="24">
        <v>30</v>
      </c>
      <c r="I336" s="24">
        <v>14</v>
      </c>
      <c r="J336" s="24">
        <v>67</v>
      </c>
      <c r="K336" s="24">
        <v>35</v>
      </c>
      <c r="L336" s="24">
        <v>28</v>
      </c>
      <c r="M336" s="24">
        <v>36</v>
      </c>
      <c r="N336" s="24">
        <v>70</v>
      </c>
      <c r="O336" s="24">
        <v>93</v>
      </c>
      <c r="P336" s="24">
        <v>72</v>
      </c>
      <c r="Q336" s="24">
        <v>515</v>
      </c>
    </row>
    <row r="337" spans="1:17" x14ac:dyDescent="0.3">
      <c r="A337" t="str">
        <f t="shared" si="5"/>
        <v>G00034D00026</v>
      </c>
      <c r="B337" t="s">
        <v>219</v>
      </c>
      <c r="C337" t="s">
        <v>196</v>
      </c>
      <c r="D337" t="s">
        <v>321</v>
      </c>
      <c r="E337" s="24">
        <v>58</v>
      </c>
      <c r="F337" s="24">
        <v>114</v>
      </c>
      <c r="G337" s="24">
        <v>33</v>
      </c>
      <c r="H337" s="24">
        <v>23</v>
      </c>
      <c r="I337" s="24">
        <v>14</v>
      </c>
      <c r="J337" s="24">
        <v>71</v>
      </c>
      <c r="K337" s="24">
        <v>46</v>
      </c>
      <c r="L337" s="24">
        <v>65</v>
      </c>
      <c r="M337" s="24">
        <v>44</v>
      </c>
      <c r="N337" s="24">
        <v>39</v>
      </c>
      <c r="O337" s="24">
        <v>72</v>
      </c>
      <c r="P337" s="24">
        <v>39</v>
      </c>
      <c r="Q337" s="24">
        <v>618</v>
      </c>
    </row>
    <row r="338" spans="1:17" x14ac:dyDescent="0.3">
      <c r="A338" t="str">
        <f t="shared" si="5"/>
        <v>G00034D00132</v>
      </c>
      <c r="B338" t="s">
        <v>219</v>
      </c>
      <c r="C338" t="s">
        <v>199</v>
      </c>
      <c r="D338" t="s">
        <v>326</v>
      </c>
      <c r="E338" s="24">
        <v>16</v>
      </c>
      <c r="F338" s="24">
        <v>9</v>
      </c>
      <c r="G338" s="24">
        <v>22</v>
      </c>
      <c r="H338" s="24">
        <v>12</v>
      </c>
      <c r="I338" s="24">
        <v>13</v>
      </c>
      <c r="J338" s="24">
        <v>27</v>
      </c>
      <c r="K338" s="24">
        <v>42</v>
      </c>
      <c r="L338" s="24">
        <v>19</v>
      </c>
      <c r="M338" s="24">
        <v>21</v>
      </c>
      <c r="N338" s="24">
        <v>13</v>
      </c>
      <c r="O338" s="24">
        <v>36</v>
      </c>
      <c r="P338" s="24">
        <v>43</v>
      </c>
      <c r="Q338" s="24">
        <v>273</v>
      </c>
    </row>
    <row r="339" spans="1:17" x14ac:dyDescent="0.3">
      <c r="A339" t="str">
        <f t="shared" si="5"/>
        <v>G00034D00134</v>
      </c>
      <c r="B339" t="s">
        <v>219</v>
      </c>
      <c r="C339" t="s">
        <v>201</v>
      </c>
      <c r="D339" t="s">
        <v>327</v>
      </c>
      <c r="E339" s="24">
        <v>5</v>
      </c>
      <c r="F339" s="24">
        <v>20</v>
      </c>
      <c r="G339" s="24">
        <v>22</v>
      </c>
      <c r="H339" s="24">
        <v>7</v>
      </c>
      <c r="I339" s="24">
        <v>18</v>
      </c>
      <c r="J339" s="24">
        <v>28</v>
      </c>
      <c r="K339" s="24">
        <v>29</v>
      </c>
      <c r="L339" s="24">
        <v>10</v>
      </c>
      <c r="M339" s="24">
        <v>19</v>
      </c>
      <c r="N339" s="24">
        <v>22</v>
      </c>
      <c r="O339" s="24">
        <v>21</v>
      </c>
      <c r="P339" s="24">
        <v>21</v>
      </c>
      <c r="Q339" s="24">
        <v>222</v>
      </c>
    </row>
    <row r="340" spans="1:17" x14ac:dyDescent="0.3">
      <c r="A340" t="str">
        <f t="shared" si="5"/>
        <v>G00034D00135</v>
      </c>
      <c r="B340" t="s">
        <v>219</v>
      </c>
      <c r="C340" t="s">
        <v>247</v>
      </c>
      <c r="D340" t="s">
        <v>328</v>
      </c>
      <c r="E340" s="24">
        <v>1</v>
      </c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>
        <v>1</v>
      </c>
    </row>
    <row r="341" spans="1:17" x14ac:dyDescent="0.3">
      <c r="A341" t="str">
        <f t="shared" si="5"/>
        <v>G00034D00136</v>
      </c>
      <c r="B341" t="s">
        <v>219</v>
      </c>
      <c r="C341" t="s">
        <v>203</v>
      </c>
      <c r="D341" t="s">
        <v>385</v>
      </c>
      <c r="E341" s="24"/>
      <c r="F341" s="24">
        <v>6</v>
      </c>
      <c r="G341" s="24">
        <v>1</v>
      </c>
      <c r="H341" s="24">
        <v>1</v>
      </c>
      <c r="I341" s="24">
        <v>3</v>
      </c>
      <c r="J341" s="24">
        <v>11</v>
      </c>
      <c r="K341" s="24">
        <v>18</v>
      </c>
      <c r="L341" s="24">
        <v>10</v>
      </c>
      <c r="M341" s="24">
        <v>4</v>
      </c>
      <c r="N341" s="24">
        <v>6</v>
      </c>
      <c r="O341" s="24">
        <v>8</v>
      </c>
      <c r="P341" s="24">
        <v>13</v>
      </c>
      <c r="Q341" s="24">
        <v>81</v>
      </c>
    </row>
    <row r="342" spans="1:17" x14ac:dyDescent="0.3">
      <c r="A342" t="str">
        <f t="shared" si="5"/>
        <v>G00034021400</v>
      </c>
      <c r="B342" t="s">
        <v>219</v>
      </c>
      <c r="C342" t="s">
        <v>77</v>
      </c>
      <c r="D342" t="s">
        <v>302</v>
      </c>
      <c r="E342" s="24"/>
      <c r="F342" s="24"/>
      <c r="G342" s="24"/>
      <c r="H342" s="24"/>
      <c r="I342" s="24"/>
      <c r="J342" s="24">
        <v>1120</v>
      </c>
      <c r="K342" s="24"/>
      <c r="L342" s="24"/>
      <c r="M342" s="24"/>
      <c r="N342" s="24"/>
      <c r="O342" s="24"/>
      <c r="P342" s="24"/>
      <c r="Q342" s="24">
        <v>1120</v>
      </c>
    </row>
    <row r="343" spans="1:17" x14ac:dyDescent="0.3">
      <c r="A343" t="str">
        <f t="shared" si="5"/>
        <v>G00034021499</v>
      </c>
      <c r="B343" t="s">
        <v>219</v>
      </c>
      <c r="C343" t="s">
        <v>85</v>
      </c>
      <c r="D343" t="s">
        <v>311</v>
      </c>
      <c r="E343" s="24"/>
      <c r="F343" s="24"/>
      <c r="G343" s="24"/>
      <c r="H343" s="24"/>
      <c r="I343" s="24"/>
      <c r="J343" s="24">
        <v>15</v>
      </c>
      <c r="K343" s="24"/>
      <c r="L343" s="24"/>
      <c r="M343" s="24"/>
      <c r="N343" s="24"/>
      <c r="O343" s="24"/>
      <c r="P343" s="24"/>
      <c r="Q343" s="24">
        <v>15</v>
      </c>
    </row>
    <row r="344" spans="1:17" x14ac:dyDescent="0.3">
      <c r="A344" t="str">
        <f t="shared" si="5"/>
        <v>G00034021500</v>
      </c>
      <c r="B344" t="s">
        <v>219</v>
      </c>
      <c r="C344" t="s">
        <v>87</v>
      </c>
      <c r="D344" t="s">
        <v>312</v>
      </c>
      <c r="E344" s="24"/>
      <c r="F344" s="24"/>
      <c r="G344" s="24"/>
      <c r="H344" s="24"/>
      <c r="I344" s="24"/>
      <c r="J344" s="24">
        <v>15</v>
      </c>
      <c r="K344" s="24"/>
      <c r="L344" s="24"/>
      <c r="M344" s="24"/>
      <c r="N344" s="24"/>
      <c r="O344" s="24"/>
      <c r="P344" s="24"/>
      <c r="Q344" s="24">
        <v>15</v>
      </c>
    </row>
    <row r="345" spans="1:17" x14ac:dyDescent="0.3">
      <c r="A345" t="str">
        <f t="shared" si="5"/>
        <v>G00034021501</v>
      </c>
      <c r="B345" t="s">
        <v>219</v>
      </c>
      <c r="C345" t="s">
        <v>89</v>
      </c>
      <c r="D345" t="s">
        <v>313</v>
      </c>
      <c r="E345" s="24"/>
      <c r="F345" s="24"/>
      <c r="G345" s="24"/>
      <c r="H345" s="24"/>
      <c r="I345" s="24"/>
      <c r="J345" s="24">
        <v>20</v>
      </c>
      <c r="K345" s="24"/>
      <c r="L345" s="24"/>
      <c r="M345" s="24"/>
      <c r="N345" s="24"/>
      <c r="O345" s="24"/>
      <c r="P345" s="24"/>
      <c r="Q345" s="24">
        <v>20</v>
      </c>
    </row>
    <row r="346" spans="1:17" x14ac:dyDescent="0.3">
      <c r="A346" t="str">
        <f t="shared" si="5"/>
        <v>G00035010515</v>
      </c>
      <c r="B346" t="s">
        <v>220</v>
      </c>
      <c r="C346" t="s">
        <v>23</v>
      </c>
      <c r="D346" t="s">
        <v>277</v>
      </c>
      <c r="E346" s="24">
        <v>25</v>
      </c>
      <c r="F346" s="24">
        <v>26</v>
      </c>
      <c r="G346" s="24">
        <v>52</v>
      </c>
      <c r="H346" s="24">
        <v>61</v>
      </c>
      <c r="I346" s="24">
        <v>153</v>
      </c>
      <c r="J346" s="24">
        <v>107</v>
      </c>
      <c r="K346" s="24">
        <v>243</v>
      </c>
      <c r="L346" s="24">
        <v>202</v>
      </c>
      <c r="M346" s="24">
        <v>108</v>
      </c>
      <c r="N346" s="24">
        <v>188</v>
      </c>
      <c r="O346" s="24">
        <v>44</v>
      </c>
      <c r="P346" s="24">
        <v>41</v>
      </c>
      <c r="Q346" s="24">
        <v>1250</v>
      </c>
    </row>
    <row r="347" spans="1:17" x14ac:dyDescent="0.3">
      <c r="A347" t="str">
        <f t="shared" si="5"/>
        <v>G00035010517</v>
      </c>
      <c r="B347" t="s">
        <v>220</v>
      </c>
      <c r="C347" t="s">
        <v>27</v>
      </c>
      <c r="D347" t="s">
        <v>278</v>
      </c>
      <c r="E347" s="24">
        <v>116</v>
      </c>
      <c r="F347" s="24">
        <v>46</v>
      </c>
      <c r="G347" s="24">
        <v>118</v>
      </c>
      <c r="H347" s="24">
        <v>171</v>
      </c>
      <c r="I347" s="24">
        <v>207</v>
      </c>
      <c r="J347" s="24">
        <v>448</v>
      </c>
      <c r="K347" s="24">
        <v>454</v>
      </c>
      <c r="L347" s="24">
        <v>216</v>
      </c>
      <c r="M347" s="24">
        <v>417</v>
      </c>
      <c r="N347" s="24">
        <v>267</v>
      </c>
      <c r="O347" s="24">
        <v>143</v>
      </c>
      <c r="P347" s="24">
        <v>74</v>
      </c>
      <c r="Q347" s="24">
        <v>2677</v>
      </c>
    </row>
    <row r="348" spans="1:17" x14ac:dyDescent="0.3">
      <c r="A348" t="str">
        <f t="shared" si="5"/>
        <v>G00035010519</v>
      </c>
      <c r="B348" t="s">
        <v>220</v>
      </c>
      <c r="C348" t="s">
        <v>29</v>
      </c>
      <c r="D348" t="s">
        <v>279</v>
      </c>
      <c r="E348" s="24">
        <v>7</v>
      </c>
      <c r="F348" s="24">
        <v>2</v>
      </c>
      <c r="G348" s="24">
        <v>17</v>
      </c>
      <c r="H348" s="24">
        <v>26</v>
      </c>
      <c r="I348" s="24">
        <v>27</v>
      </c>
      <c r="J348" s="24">
        <v>72</v>
      </c>
      <c r="K348" s="24">
        <v>19</v>
      </c>
      <c r="L348" s="24">
        <v>48</v>
      </c>
      <c r="M348" s="24">
        <v>85</v>
      </c>
      <c r="N348" s="24">
        <v>61</v>
      </c>
      <c r="O348" s="24">
        <v>24</v>
      </c>
      <c r="P348" s="24">
        <v>5</v>
      </c>
      <c r="Q348" s="24">
        <v>393</v>
      </c>
    </row>
    <row r="349" spans="1:17" x14ac:dyDescent="0.3">
      <c r="A349" t="str">
        <f t="shared" si="5"/>
        <v>G00035020122</v>
      </c>
      <c r="B349" t="s">
        <v>220</v>
      </c>
      <c r="C349" t="s">
        <v>34</v>
      </c>
      <c r="D349" t="s">
        <v>330</v>
      </c>
      <c r="E349" s="24">
        <v>4</v>
      </c>
      <c r="F349" s="24">
        <v>8</v>
      </c>
      <c r="G349" s="24">
        <v>7</v>
      </c>
      <c r="H349" s="24"/>
      <c r="I349" s="24">
        <v>1</v>
      </c>
      <c r="J349" s="24"/>
      <c r="K349" s="24"/>
      <c r="L349" s="24"/>
      <c r="M349" s="24"/>
      <c r="N349" s="24"/>
      <c r="O349" s="24">
        <v>2</v>
      </c>
      <c r="P349" s="24"/>
      <c r="Q349" s="24">
        <v>22</v>
      </c>
    </row>
    <row r="350" spans="1:17" x14ac:dyDescent="0.3">
      <c r="A350" t="str">
        <f t="shared" si="5"/>
        <v>G00035020123</v>
      </c>
      <c r="B350" t="s">
        <v>220</v>
      </c>
      <c r="C350" t="s">
        <v>36</v>
      </c>
      <c r="D350" t="s">
        <v>331</v>
      </c>
      <c r="E350" s="24">
        <v>2</v>
      </c>
      <c r="F350" s="24">
        <v>1</v>
      </c>
      <c r="G350" s="24">
        <v>5</v>
      </c>
      <c r="H350" s="24"/>
      <c r="I350" s="24">
        <v>3</v>
      </c>
      <c r="J350" s="24">
        <v>3</v>
      </c>
      <c r="K350" s="24"/>
      <c r="L350" s="24"/>
      <c r="M350" s="24"/>
      <c r="N350" s="24"/>
      <c r="O350" s="24"/>
      <c r="P350" s="24"/>
      <c r="Q350" s="24">
        <v>14</v>
      </c>
    </row>
    <row r="351" spans="1:17" x14ac:dyDescent="0.3">
      <c r="A351" t="str">
        <f t="shared" si="5"/>
        <v>G00035020713</v>
      </c>
      <c r="B351" t="s">
        <v>220</v>
      </c>
      <c r="C351" t="s">
        <v>39</v>
      </c>
      <c r="D351" t="s">
        <v>280</v>
      </c>
      <c r="E351" s="24">
        <v>211</v>
      </c>
      <c r="F351" s="24">
        <v>325</v>
      </c>
      <c r="G351" s="24">
        <v>563</v>
      </c>
      <c r="H351" s="24">
        <v>272</v>
      </c>
      <c r="I351" s="24">
        <v>160</v>
      </c>
      <c r="J351" s="24">
        <v>309</v>
      </c>
      <c r="K351" s="24">
        <v>233</v>
      </c>
      <c r="L351" s="24">
        <v>92</v>
      </c>
      <c r="M351" s="24">
        <v>340</v>
      </c>
      <c r="N351" s="24">
        <v>270</v>
      </c>
      <c r="O351" s="24">
        <v>221</v>
      </c>
      <c r="P351" s="24">
        <v>261</v>
      </c>
      <c r="Q351" s="24">
        <v>3257</v>
      </c>
    </row>
    <row r="352" spans="1:17" x14ac:dyDescent="0.3">
      <c r="A352" t="str">
        <f t="shared" si="5"/>
        <v>G00035020757</v>
      </c>
      <c r="B352" t="s">
        <v>220</v>
      </c>
      <c r="C352" t="s">
        <v>41</v>
      </c>
      <c r="D352" t="s">
        <v>281</v>
      </c>
      <c r="E352" s="24">
        <v>141</v>
      </c>
      <c r="F352" s="24">
        <v>181</v>
      </c>
      <c r="G352" s="24">
        <v>480</v>
      </c>
      <c r="H352" s="24">
        <v>155</v>
      </c>
      <c r="I352" s="24">
        <v>272</v>
      </c>
      <c r="J352" s="24">
        <v>442</v>
      </c>
      <c r="K352" s="24">
        <v>410</v>
      </c>
      <c r="L352" s="24">
        <v>381</v>
      </c>
      <c r="M352" s="24">
        <v>513</v>
      </c>
      <c r="N352" s="24">
        <v>605</v>
      </c>
      <c r="O352" s="24">
        <v>227</v>
      </c>
      <c r="P352" s="24">
        <v>293</v>
      </c>
      <c r="Q352" s="24">
        <v>4100</v>
      </c>
    </row>
    <row r="353" spans="1:17" x14ac:dyDescent="0.3">
      <c r="A353" t="str">
        <f t="shared" si="5"/>
        <v>G00035021031</v>
      </c>
      <c r="B353" t="s">
        <v>220</v>
      </c>
      <c r="C353" t="s">
        <v>43</v>
      </c>
      <c r="D353" t="s">
        <v>282</v>
      </c>
      <c r="E353" s="24">
        <v>10.08</v>
      </c>
      <c r="F353" s="24">
        <v>22</v>
      </c>
      <c r="G353" s="24">
        <v>27</v>
      </c>
      <c r="H353" s="24">
        <v>18</v>
      </c>
      <c r="I353" s="24">
        <v>24</v>
      </c>
      <c r="J353" s="24">
        <v>54</v>
      </c>
      <c r="K353" s="24">
        <v>44</v>
      </c>
      <c r="L353" s="24">
        <v>39</v>
      </c>
      <c r="M353" s="24">
        <v>33</v>
      </c>
      <c r="N353" s="24">
        <v>42</v>
      </c>
      <c r="O353" s="24">
        <v>31</v>
      </c>
      <c r="P353" s="24">
        <v>15</v>
      </c>
      <c r="Q353" s="24">
        <v>359.08</v>
      </c>
    </row>
    <row r="354" spans="1:17" x14ac:dyDescent="0.3">
      <c r="A354" t="str">
        <f t="shared" si="5"/>
        <v>G00035021161</v>
      </c>
      <c r="B354" t="s">
        <v>220</v>
      </c>
      <c r="C354" t="s">
        <v>45</v>
      </c>
      <c r="D354" t="s">
        <v>332</v>
      </c>
      <c r="E354" s="24">
        <v>2</v>
      </c>
      <c r="F354" s="24">
        <v>1</v>
      </c>
      <c r="G354" s="24"/>
      <c r="H354" s="24"/>
      <c r="I354" s="24">
        <v>8</v>
      </c>
      <c r="J354" s="24"/>
      <c r="K354" s="24"/>
      <c r="L354" s="24"/>
      <c r="M354" s="24">
        <v>14</v>
      </c>
      <c r="N354" s="24"/>
      <c r="O354" s="24"/>
      <c r="P354" s="24"/>
      <c r="Q354" s="24">
        <v>25</v>
      </c>
    </row>
    <row r="355" spans="1:17" x14ac:dyDescent="0.3">
      <c r="A355" t="str">
        <f t="shared" si="5"/>
        <v>G00035021162</v>
      </c>
      <c r="B355" t="s">
        <v>220</v>
      </c>
      <c r="C355" t="s">
        <v>47</v>
      </c>
      <c r="D355" t="s">
        <v>283</v>
      </c>
      <c r="E355" s="24">
        <v>68</v>
      </c>
      <c r="F355" s="24">
        <v>75</v>
      </c>
      <c r="G355" s="24">
        <v>74</v>
      </c>
      <c r="H355" s="24">
        <v>53</v>
      </c>
      <c r="I355" s="24">
        <v>98</v>
      </c>
      <c r="J355" s="24">
        <v>173</v>
      </c>
      <c r="K355" s="24">
        <v>97</v>
      </c>
      <c r="L355" s="24">
        <v>124</v>
      </c>
      <c r="M355" s="24">
        <v>90</v>
      </c>
      <c r="N355" s="24">
        <v>165</v>
      </c>
      <c r="O355" s="24">
        <v>116</v>
      </c>
      <c r="P355" s="24">
        <v>213</v>
      </c>
      <c r="Q355" s="24">
        <v>1346</v>
      </c>
    </row>
    <row r="356" spans="1:17" x14ac:dyDescent="0.3">
      <c r="A356" t="str">
        <f t="shared" si="5"/>
        <v>G00035021170</v>
      </c>
      <c r="B356" t="s">
        <v>220</v>
      </c>
      <c r="C356" t="s">
        <v>273</v>
      </c>
      <c r="D356" t="s">
        <v>386</v>
      </c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>
        <v>18</v>
      </c>
      <c r="P356" s="24">
        <v>31</v>
      </c>
      <c r="Q356" s="24">
        <v>49</v>
      </c>
    </row>
    <row r="357" spans="1:17" x14ac:dyDescent="0.3">
      <c r="A357" t="str">
        <f t="shared" si="5"/>
        <v>G00035021171</v>
      </c>
      <c r="B357" t="s">
        <v>220</v>
      </c>
      <c r="C357" t="s">
        <v>49</v>
      </c>
      <c r="D357" t="s">
        <v>284</v>
      </c>
      <c r="E357" s="24">
        <v>4</v>
      </c>
      <c r="F357" s="24">
        <v>3</v>
      </c>
      <c r="G357" s="24">
        <v>31</v>
      </c>
      <c r="H357" s="24">
        <v>3</v>
      </c>
      <c r="I357" s="24">
        <v>6</v>
      </c>
      <c r="J357" s="24">
        <v>12</v>
      </c>
      <c r="K357" s="24">
        <v>31</v>
      </c>
      <c r="L357" s="24">
        <v>8</v>
      </c>
      <c r="M357" s="24">
        <v>12</v>
      </c>
      <c r="N357" s="24">
        <v>16</v>
      </c>
      <c r="O357" s="24">
        <v>15</v>
      </c>
      <c r="P357" s="24">
        <v>3</v>
      </c>
      <c r="Q357" s="24">
        <v>144</v>
      </c>
    </row>
    <row r="358" spans="1:17" x14ac:dyDescent="0.3">
      <c r="A358" t="str">
        <f t="shared" si="5"/>
        <v>G00035021206</v>
      </c>
      <c r="B358" t="s">
        <v>220</v>
      </c>
      <c r="C358" t="s">
        <v>51</v>
      </c>
      <c r="D358" t="s">
        <v>285</v>
      </c>
      <c r="E358" s="24">
        <v>17</v>
      </c>
      <c r="F358" s="24">
        <v>20</v>
      </c>
      <c r="G358" s="24">
        <v>73</v>
      </c>
      <c r="H358" s="24">
        <v>80</v>
      </c>
      <c r="I358" s="24">
        <v>52</v>
      </c>
      <c r="J358" s="24">
        <v>87</v>
      </c>
      <c r="K358" s="24">
        <v>84</v>
      </c>
      <c r="L358" s="24">
        <v>81</v>
      </c>
      <c r="M358" s="24">
        <v>204</v>
      </c>
      <c r="N358" s="24">
        <v>103</v>
      </c>
      <c r="O358" s="24">
        <v>157</v>
      </c>
      <c r="P358" s="24">
        <v>48</v>
      </c>
      <c r="Q358" s="24">
        <v>1006</v>
      </c>
    </row>
    <row r="359" spans="1:17" x14ac:dyDescent="0.3">
      <c r="A359" t="str">
        <f t="shared" si="5"/>
        <v>G00035021241</v>
      </c>
      <c r="B359" t="s">
        <v>220</v>
      </c>
      <c r="C359" t="s">
        <v>226</v>
      </c>
      <c r="D359" t="s">
        <v>286</v>
      </c>
      <c r="E359" s="24">
        <v>9</v>
      </c>
      <c r="F359" s="24">
        <v>6</v>
      </c>
      <c r="G359" s="24">
        <v>36</v>
      </c>
      <c r="H359" s="24">
        <v>16</v>
      </c>
      <c r="I359" s="24">
        <v>32</v>
      </c>
      <c r="J359" s="24">
        <v>36</v>
      </c>
      <c r="K359" s="24">
        <v>35</v>
      </c>
      <c r="L359" s="24">
        <v>27</v>
      </c>
      <c r="M359" s="24">
        <v>38</v>
      </c>
      <c r="N359" s="24">
        <v>40</v>
      </c>
      <c r="O359" s="24">
        <v>38</v>
      </c>
      <c r="P359" s="24">
        <v>44</v>
      </c>
      <c r="Q359" s="24">
        <v>357</v>
      </c>
    </row>
    <row r="360" spans="1:17" x14ac:dyDescent="0.3">
      <c r="A360" t="str">
        <f t="shared" si="5"/>
        <v>G00035021242</v>
      </c>
      <c r="B360" t="s">
        <v>220</v>
      </c>
      <c r="C360" t="s">
        <v>54</v>
      </c>
      <c r="D360" t="s">
        <v>287</v>
      </c>
      <c r="E360" s="24">
        <v>8</v>
      </c>
      <c r="F360" s="24">
        <v>31</v>
      </c>
      <c r="G360" s="24">
        <v>73</v>
      </c>
      <c r="H360" s="24">
        <v>44</v>
      </c>
      <c r="I360" s="24">
        <v>58</v>
      </c>
      <c r="J360" s="24">
        <v>62</v>
      </c>
      <c r="K360" s="24">
        <v>46</v>
      </c>
      <c r="L360" s="24">
        <v>75</v>
      </c>
      <c r="M360" s="24">
        <v>115</v>
      </c>
      <c r="N360" s="24">
        <v>141</v>
      </c>
      <c r="O360" s="24">
        <v>138</v>
      </c>
      <c r="P360" s="24">
        <v>69</v>
      </c>
      <c r="Q360" s="24">
        <v>860</v>
      </c>
    </row>
    <row r="361" spans="1:17" x14ac:dyDescent="0.3">
      <c r="A361" t="str">
        <f t="shared" si="5"/>
        <v>G00035021250</v>
      </c>
      <c r="B361" t="s">
        <v>220</v>
      </c>
      <c r="C361" t="s">
        <v>227</v>
      </c>
      <c r="D361" t="s">
        <v>288</v>
      </c>
      <c r="E361" s="24">
        <v>11</v>
      </c>
      <c r="F361" s="24">
        <v>1</v>
      </c>
      <c r="G361" s="24">
        <v>3</v>
      </c>
      <c r="H361" s="24">
        <v>2</v>
      </c>
      <c r="I361" s="24">
        <v>3</v>
      </c>
      <c r="J361" s="24">
        <v>1</v>
      </c>
      <c r="K361" s="24">
        <v>2</v>
      </c>
      <c r="L361" s="24">
        <v>2</v>
      </c>
      <c r="M361" s="24">
        <v>7</v>
      </c>
      <c r="N361" s="24"/>
      <c r="O361" s="24"/>
      <c r="P361" s="24">
        <v>1</v>
      </c>
      <c r="Q361" s="24">
        <v>33</v>
      </c>
    </row>
    <row r="362" spans="1:17" x14ac:dyDescent="0.3">
      <c r="A362" t="str">
        <f t="shared" si="5"/>
        <v>G00035021251</v>
      </c>
      <c r="B362" t="s">
        <v>220</v>
      </c>
      <c r="C362" t="s">
        <v>228</v>
      </c>
      <c r="D362" t="s">
        <v>289</v>
      </c>
      <c r="E362" s="24">
        <v>9</v>
      </c>
      <c r="F362" s="24"/>
      <c r="G362" s="24">
        <v>2</v>
      </c>
      <c r="H362" s="24"/>
      <c r="I362" s="24">
        <v>4</v>
      </c>
      <c r="J362" s="24"/>
      <c r="K362" s="24">
        <v>1</v>
      </c>
      <c r="L362" s="24">
        <v>1</v>
      </c>
      <c r="M362" s="24">
        <v>4</v>
      </c>
      <c r="N362" s="24"/>
      <c r="O362" s="24"/>
      <c r="P362" s="24"/>
      <c r="Q362" s="24">
        <v>21</v>
      </c>
    </row>
    <row r="363" spans="1:17" x14ac:dyDescent="0.3">
      <c r="A363" t="str">
        <f t="shared" si="5"/>
        <v>G00035021252</v>
      </c>
      <c r="B363" t="s">
        <v>220</v>
      </c>
      <c r="C363" t="s">
        <v>229</v>
      </c>
      <c r="D363" t="s">
        <v>290</v>
      </c>
      <c r="E363" s="24">
        <v>6</v>
      </c>
      <c r="F363" s="24">
        <v>4</v>
      </c>
      <c r="G363" s="24">
        <v>4</v>
      </c>
      <c r="H363" s="24"/>
      <c r="I363" s="24">
        <v>1</v>
      </c>
      <c r="J363" s="24"/>
      <c r="K363" s="24">
        <v>1</v>
      </c>
      <c r="L363" s="24">
        <v>2</v>
      </c>
      <c r="M363" s="24">
        <v>4</v>
      </c>
      <c r="N363" s="24">
        <v>1</v>
      </c>
      <c r="O363" s="24"/>
      <c r="P363" s="24"/>
      <c r="Q363" s="24">
        <v>23</v>
      </c>
    </row>
    <row r="364" spans="1:17" x14ac:dyDescent="0.3">
      <c r="A364" t="str">
        <f t="shared" si="5"/>
        <v>G00035021253</v>
      </c>
      <c r="B364" t="s">
        <v>220</v>
      </c>
      <c r="C364" t="s">
        <v>230</v>
      </c>
      <c r="D364" t="s">
        <v>291</v>
      </c>
      <c r="E364" s="24">
        <v>2</v>
      </c>
      <c r="F364" s="24">
        <v>3</v>
      </c>
      <c r="G364" s="24">
        <v>3</v>
      </c>
      <c r="H364" s="24"/>
      <c r="I364" s="24">
        <v>1</v>
      </c>
      <c r="J364" s="24">
        <v>2</v>
      </c>
      <c r="K364" s="24">
        <v>3</v>
      </c>
      <c r="L364" s="24">
        <v>3</v>
      </c>
      <c r="M364" s="24">
        <v>5</v>
      </c>
      <c r="N364" s="24"/>
      <c r="O364" s="24">
        <v>2</v>
      </c>
      <c r="P364" s="24"/>
      <c r="Q364" s="24">
        <v>24</v>
      </c>
    </row>
    <row r="365" spans="1:17" x14ac:dyDescent="0.3">
      <c r="A365" t="str">
        <f t="shared" si="5"/>
        <v>G00035021254</v>
      </c>
      <c r="B365" t="s">
        <v>220</v>
      </c>
      <c r="C365" t="s">
        <v>231</v>
      </c>
      <c r="D365" t="s">
        <v>292</v>
      </c>
      <c r="E365" s="24">
        <v>1</v>
      </c>
      <c r="F365" s="24">
        <v>1</v>
      </c>
      <c r="G365" s="24">
        <v>2</v>
      </c>
      <c r="H365" s="24"/>
      <c r="I365" s="24">
        <v>1</v>
      </c>
      <c r="J365" s="24">
        <v>2</v>
      </c>
      <c r="K365" s="24"/>
      <c r="L365" s="24">
        <v>1</v>
      </c>
      <c r="M365" s="24">
        <v>3</v>
      </c>
      <c r="N365" s="24"/>
      <c r="O365" s="24">
        <v>4</v>
      </c>
      <c r="P365" s="24">
        <v>1</v>
      </c>
      <c r="Q365" s="24">
        <v>16</v>
      </c>
    </row>
    <row r="366" spans="1:17" x14ac:dyDescent="0.3">
      <c r="A366" t="str">
        <f t="shared" si="5"/>
        <v>G00035021265</v>
      </c>
      <c r="B366" t="s">
        <v>220</v>
      </c>
      <c r="C366" t="s">
        <v>58</v>
      </c>
      <c r="D366" t="s">
        <v>329</v>
      </c>
      <c r="E366" s="24"/>
      <c r="F366" s="24"/>
      <c r="G366" s="24">
        <v>4</v>
      </c>
      <c r="H366" s="24"/>
      <c r="I366" s="24"/>
      <c r="J366" s="24"/>
      <c r="K366" s="24">
        <v>3</v>
      </c>
      <c r="L366" s="24">
        <v>17</v>
      </c>
      <c r="M366" s="24"/>
      <c r="N366" s="24">
        <v>11</v>
      </c>
      <c r="O366" s="24">
        <v>14</v>
      </c>
      <c r="P366" s="24"/>
      <c r="Q366" s="24">
        <v>49</v>
      </c>
    </row>
    <row r="367" spans="1:17" x14ac:dyDescent="0.3">
      <c r="A367" t="str">
        <f t="shared" si="5"/>
        <v>G00035021267</v>
      </c>
      <c r="B367" t="s">
        <v>220</v>
      </c>
      <c r="C367" t="s">
        <v>60</v>
      </c>
      <c r="D367" t="s">
        <v>293</v>
      </c>
      <c r="E367" s="24"/>
      <c r="F367" s="24"/>
      <c r="G367" s="24">
        <v>3</v>
      </c>
      <c r="H367" s="24"/>
      <c r="I367" s="24"/>
      <c r="J367" s="24"/>
      <c r="K367" s="24">
        <v>1</v>
      </c>
      <c r="L367" s="24">
        <v>3</v>
      </c>
      <c r="M367" s="24"/>
      <c r="N367" s="24"/>
      <c r="O367" s="24"/>
      <c r="P367" s="24"/>
      <c r="Q367" s="24">
        <v>7</v>
      </c>
    </row>
    <row r="368" spans="1:17" x14ac:dyDescent="0.3">
      <c r="A368" t="str">
        <f t="shared" si="5"/>
        <v>G00035021317</v>
      </c>
      <c r="B368" t="s">
        <v>220</v>
      </c>
      <c r="C368" t="s">
        <v>62</v>
      </c>
      <c r="D368" t="s">
        <v>333</v>
      </c>
      <c r="E368" s="24">
        <v>7270</v>
      </c>
      <c r="F368" s="24">
        <v>10841</v>
      </c>
      <c r="G368" s="24">
        <v>14402</v>
      </c>
      <c r="H368" s="24">
        <v>14482</v>
      </c>
      <c r="I368" s="24">
        <v>12323</v>
      </c>
      <c r="J368" s="24">
        <v>15230</v>
      </c>
      <c r="K368" s="24">
        <v>15017</v>
      </c>
      <c r="L368" s="24">
        <v>7656</v>
      </c>
      <c r="M368" s="24">
        <v>5914</v>
      </c>
      <c r="N368" s="24">
        <v>9246</v>
      </c>
      <c r="O368" s="24">
        <v>9820</v>
      </c>
      <c r="P368" s="24">
        <v>3590</v>
      </c>
      <c r="Q368" s="24">
        <v>125791</v>
      </c>
    </row>
    <row r="369" spans="1:17" x14ac:dyDescent="0.3">
      <c r="A369" t="str">
        <f t="shared" si="5"/>
        <v>G00035021341</v>
      </c>
      <c r="B369" t="s">
        <v>220</v>
      </c>
      <c r="C369" t="s">
        <v>64</v>
      </c>
      <c r="D369" t="s">
        <v>294</v>
      </c>
      <c r="E369" s="24">
        <v>1</v>
      </c>
      <c r="F369" s="24">
        <v>2</v>
      </c>
      <c r="G369" s="24">
        <v>2</v>
      </c>
      <c r="H369" s="24">
        <v>4</v>
      </c>
      <c r="I369" s="24">
        <v>1</v>
      </c>
      <c r="J369" s="24">
        <v>1</v>
      </c>
      <c r="K369" s="24">
        <v>3</v>
      </c>
      <c r="L369" s="24">
        <v>11</v>
      </c>
      <c r="M369" s="24">
        <v>5</v>
      </c>
      <c r="N369" s="24">
        <v>1</v>
      </c>
      <c r="O369" s="24">
        <v>6</v>
      </c>
      <c r="P369" s="24">
        <v>4</v>
      </c>
      <c r="Q369" s="24">
        <v>41</v>
      </c>
    </row>
    <row r="370" spans="1:17" x14ac:dyDescent="0.3">
      <c r="A370" t="str">
        <f t="shared" si="5"/>
        <v>G00035021357</v>
      </c>
      <c r="B370" t="s">
        <v>220</v>
      </c>
      <c r="C370" t="s">
        <v>232</v>
      </c>
      <c r="D370" t="s">
        <v>295</v>
      </c>
      <c r="E370" s="24">
        <v>4</v>
      </c>
      <c r="F370" s="24">
        <v>1</v>
      </c>
      <c r="G370" s="24">
        <v>2</v>
      </c>
      <c r="H370" s="24"/>
      <c r="I370" s="24">
        <v>1</v>
      </c>
      <c r="J370" s="24">
        <v>3</v>
      </c>
      <c r="K370" s="24">
        <v>1</v>
      </c>
      <c r="L370" s="24">
        <v>1</v>
      </c>
      <c r="M370" s="24">
        <v>1</v>
      </c>
      <c r="N370" s="24"/>
      <c r="O370" s="24"/>
      <c r="P370" s="24"/>
      <c r="Q370" s="24">
        <v>14</v>
      </c>
    </row>
    <row r="371" spans="1:17" x14ac:dyDescent="0.3">
      <c r="A371" t="str">
        <f t="shared" si="5"/>
        <v>G00035021358</v>
      </c>
      <c r="B371" t="s">
        <v>220</v>
      </c>
      <c r="C371" t="s">
        <v>233</v>
      </c>
      <c r="D371" t="s">
        <v>296</v>
      </c>
      <c r="E371" s="24"/>
      <c r="F371" s="24">
        <v>4</v>
      </c>
      <c r="G371" s="24">
        <v>1</v>
      </c>
      <c r="H371" s="24"/>
      <c r="I371" s="24">
        <v>1</v>
      </c>
      <c r="J371" s="24">
        <v>2</v>
      </c>
      <c r="K371" s="24">
        <v>3</v>
      </c>
      <c r="L371" s="24">
        <v>1</v>
      </c>
      <c r="M371" s="24">
        <v>3</v>
      </c>
      <c r="N371" s="24"/>
      <c r="O371" s="24">
        <v>3</v>
      </c>
      <c r="P371" s="24"/>
      <c r="Q371" s="24">
        <v>18</v>
      </c>
    </row>
    <row r="372" spans="1:17" x14ac:dyDescent="0.3">
      <c r="A372" t="str">
        <f t="shared" si="5"/>
        <v>G00035021380</v>
      </c>
      <c r="B372" t="s">
        <v>220</v>
      </c>
      <c r="C372" t="s">
        <v>67</v>
      </c>
      <c r="D372" t="s">
        <v>297</v>
      </c>
      <c r="E372" s="24">
        <v>12.04</v>
      </c>
      <c r="F372" s="24">
        <v>1</v>
      </c>
      <c r="G372" s="24">
        <v>11</v>
      </c>
      <c r="H372" s="24">
        <v>10</v>
      </c>
      <c r="I372" s="24">
        <v>15</v>
      </c>
      <c r="J372" s="24">
        <v>4</v>
      </c>
      <c r="K372" s="24">
        <v>13</v>
      </c>
      <c r="L372" s="24">
        <v>13</v>
      </c>
      <c r="M372" s="24">
        <v>20</v>
      </c>
      <c r="N372" s="24">
        <v>14</v>
      </c>
      <c r="O372" s="24">
        <v>9</v>
      </c>
      <c r="P372" s="24">
        <v>14</v>
      </c>
      <c r="Q372" s="24">
        <v>136.04</v>
      </c>
    </row>
    <row r="373" spans="1:17" x14ac:dyDescent="0.3">
      <c r="A373" t="str">
        <f t="shared" si="5"/>
        <v>G00035021381</v>
      </c>
      <c r="B373" t="s">
        <v>220</v>
      </c>
      <c r="C373" t="s">
        <v>69</v>
      </c>
      <c r="D373" t="s">
        <v>298</v>
      </c>
      <c r="E373" s="24">
        <v>3</v>
      </c>
      <c r="F373" s="24">
        <v>1</v>
      </c>
      <c r="G373" s="24"/>
      <c r="H373" s="24">
        <v>4</v>
      </c>
      <c r="I373" s="24">
        <v>2</v>
      </c>
      <c r="J373" s="24">
        <v>7</v>
      </c>
      <c r="K373" s="24">
        <v>8</v>
      </c>
      <c r="L373" s="24">
        <v>6</v>
      </c>
      <c r="M373" s="24">
        <v>7</v>
      </c>
      <c r="N373" s="24">
        <v>6</v>
      </c>
      <c r="O373" s="24">
        <v>7</v>
      </c>
      <c r="P373" s="24">
        <v>3</v>
      </c>
      <c r="Q373" s="24">
        <v>54</v>
      </c>
    </row>
    <row r="374" spans="1:17" x14ac:dyDescent="0.3">
      <c r="A374" t="str">
        <f t="shared" si="5"/>
        <v>G00035021394</v>
      </c>
      <c r="B374" t="s">
        <v>220</v>
      </c>
      <c r="C374" t="s">
        <v>234</v>
      </c>
      <c r="D374" t="s">
        <v>299</v>
      </c>
      <c r="E374" s="24">
        <v>8</v>
      </c>
      <c r="F374" s="24"/>
      <c r="G374" s="24"/>
      <c r="H374" s="24">
        <v>6</v>
      </c>
      <c r="I374" s="24"/>
      <c r="J374" s="24">
        <v>2</v>
      </c>
      <c r="K374" s="24">
        <v>1</v>
      </c>
      <c r="L374" s="24">
        <v>1</v>
      </c>
      <c r="M374" s="24">
        <v>4</v>
      </c>
      <c r="N374" s="24"/>
      <c r="O374" s="24"/>
      <c r="P374" s="24"/>
      <c r="Q374" s="24">
        <v>22</v>
      </c>
    </row>
    <row r="375" spans="1:17" x14ac:dyDescent="0.3">
      <c r="A375" t="str">
        <f t="shared" si="5"/>
        <v>G00035021395</v>
      </c>
      <c r="B375" t="s">
        <v>220</v>
      </c>
      <c r="C375" t="s">
        <v>235</v>
      </c>
      <c r="D375" t="s">
        <v>300</v>
      </c>
      <c r="E375" s="24"/>
      <c r="F375" s="24"/>
      <c r="G375" s="24"/>
      <c r="H375" s="24"/>
      <c r="I375" s="24"/>
      <c r="J375" s="24"/>
      <c r="K375" s="24">
        <v>1</v>
      </c>
      <c r="L375" s="24"/>
      <c r="M375" s="24">
        <v>4</v>
      </c>
      <c r="N375" s="24"/>
      <c r="O375" s="24"/>
      <c r="P375" s="24"/>
      <c r="Q375" s="24">
        <v>5</v>
      </c>
    </row>
    <row r="376" spans="1:17" x14ac:dyDescent="0.3">
      <c r="A376" t="str">
        <f t="shared" si="5"/>
        <v>G00035021396</v>
      </c>
      <c r="B376" t="s">
        <v>220</v>
      </c>
      <c r="C376" t="s">
        <v>236</v>
      </c>
      <c r="D376" t="s">
        <v>301</v>
      </c>
      <c r="E376" s="24"/>
      <c r="F376" s="24"/>
      <c r="G376" s="24"/>
      <c r="H376" s="24"/>
      <c r="I376" s="24"/>
      <c r="J376" s="24"/>
      <c r="K376" s="24">
        <v>1</v>
      </c>
      <c r="L376" s="24"/>
      <c r="M376" s="24">
        <v>4</v>
      </c>
      <c r="N376" s="24"/>
      <c r="O376" s="24"/>
      <c r="P376" s="24"/>
      <c r="Q376" s="24">
        <v>5</v>
      </c>
    </row>
    <row r="377" spans="1:17" x14ac:dyDescent="0.3">
      <c r="A377" t="str">
        <f t="shared" si="5"/>
        <v>G00035021400</v>
      </c>
      <c r="B377" t="s">
        <v>220</v>
      </c>
      <c r="C377" t="s">
        <v>77</v>
      </c>
      <c r="D377" t="s">
        <v>302</v>
      </c>
      <c r="E377" s="24">
        <v>34</v>
      </c>
      <c r="F377" s="24">
        <v>14</v>
      </c>
      <c r="G377" s="24">
        <v>80</v>
      </c>
      <c r="H377" s="24">
        <v>58</v>
      </c>
      <c r="I377" s="24">
        <v>5</v>
      </c>
      <c r="J377" s="24">
        <v>17</v>
      </c>
      <c r="K377" s="24">
        <v>19</v>
      </c>
      <c r="L377" s="24">
        <v>13</v>
      </c>
      <c r="M377" s="24">
        <v>68</v>
      </c>
      <c r="N377" s="24">
        <v>115</v>
      </c>
      <c r="O377" s="24">
        <v>15</v>
      </c>
      <c r="P377" s="24">
        <v>11</v>
      </c>
      <c r="Q377" s="24">
        <v>449</v>
      </c>
    </row>
    <row r="378" spans="1:17" x14ac:dyDescent="0.3">
      <c r="A378" t="str">
        <f t="shared" si="5"/>
        <v>G00035021432</v>
      </c>
      <c r="B378" t="s">
        <v>220</v>
      </c>
      <c r="C378" t="s">
        <v>79</v>
      </c>
      <c r="D378" t="s">
        <v>303</v>
      </c>
      <c r="E378" s="24">
        <v>12</v>
      </c>
      <c r="F378" s="24">
        <v>17</v>
      </c>
      <c r="G378" s="24">
        <v>45</v>
      </c>
      <c r="H378" s="24">
        <v>17</v>
      </c>
      <c r="I378" s="24">
        <v>47</v>
      </c>
      <c r="J378" s="24">
        <v>80</v>
      </c>
      <c r="K378" s="24">
        <v>82</v>
      </c>
      <c r="L378" s="24">
        <v>51</v>
      </c>
      <c r="M378" s="24">
        <v>69</v>
      </c>
      <c r="N378" s="24">
        <v>44</v>
      </c>
      <c r="O378" s="24">
        <v>158</v>
      </c>
      <c r="P378" s="24">
        <v>20</v>
      </c>
      <c r="Q378" s="24">
        <v>642</v>
      </c>
    </row>
    <row r="379" spans="1:17" x14ac:dyDescent="0.3">
      <c r="A379" t="str">
        <f t="shared" si="5"/>
        <v>G00035021433</v>
      </c>
      <c r="B379" t="s">
        <v>220</v>
      </c>
      <c r="C379" t="s">
        <v>81</v>
      </c>
      <c r="D379" t="s">
        <v>304</v>
      </c>
      <c r="E379" s="24">
        <v>9</v>
      </c>
      <c r="F379" s="24">
        <v>26</v>
      </c>
      <c r="G379" s="24">
        <v>28</v>
      </c>
      <c r="H379" s="24">
        <v>23</v>
      </c>
      <c r="I379" s="24">
        <v>30</v>
      </c>
      <c r="J379" s="24">
        <v>61</v>
      </c>
      <c r="K379" s="24">
        <v>54</v>
      </c>
      <c r="L379" s="24">
        <v>49</v>
      </c>
      <c r="M379" s="24">
        <v>114</v>
      </c>
      <c r="N379" s="24">
        <v>45</v>
      </c>
      <c r="O379" s="24">
        <v>20</v>
      </c>
      <c r="P379" s="24">
        <v>31</v>
      </c>
      <c r="Q379" s="24">
        <v>490</v>
      </c>
    </row>
    <row r="380" spans="1:17" x14ac:dyDescent="0.3">
      <c r="A380" t="str">
        <f t="shared" si="5"/>
        <v>G00035021443</v>
      </c>
      <c r="B380" t="s">
        <v>220</v>
      </c>
      <c r="C380" t="s">
        <v>83</v>
      </c>
      <c r="D380" t="s">
        <v>335</v>
      </c>
      <c r="E380" s="24"/>
      <c r="F380" s="24"/>
      <c r="G380" s="24"/>
      <c r="H380" s="24"/>
      <c r="I380" s="24"/>
      <c r="J380" s="24"/>
      <c r="K380" s="24"/>
      <c r="L380" s="24">
        <v>48</v>
      </c>
      <c r="M380" s="24">
        <v>36</v>
      </c>
      <c r="N380" s="24">
        <v>30</v>
      </c>
      <c r="O380" s="24">
        <v>51</v>
      </c>
      <c r="P380" s="24">
        <v>28</v>
      </c>
      <c r="Q380" s="24">
        <v>193</v>
      </c>
    </row>
    <row r="381" spans="1:17" x14ac:dyDescent="0.3">
      <c r="A381" t="str">
        <f t="shared" si="5"/>
        <v>G00035021449</v>
      </c>
      <c r="B381" t="s">
        <v>220</v>
      </c>
      <c r="C381" t="s">
        <v>237</v>
      </c>
      <c r="D381" t="s">
        <v>305</v>
      </c>
      <c r="E381" s="24">
        <v>4</v>
      </c>
      <c r="F381" s="24">
        <v>1</v>
      </c>
      <c r="G381" s="24">
        <v>3</v>
      </c>
      <c r="H381" s="24">
        <v>2</v>
      </c>
      <c r="I381" s="24">
        <v>1</v>
      </c>
      <c r="J381" s="24">
        <v>10</v>
      </c>
      <c r="K381" s="24">
        <v>2</v>
      </c>
      <c r="L381" s="24">
        <v>4</v>
      </c>
      <c r="M381" s="24">
        <v>5</v>
      </c>
      <c r="N381" s="24"/>
      <c r="O381" s="24"/>
      <c r="P381" s="24"/>
      <c r="Q381" s="24">
        <v>32</v>
      </c>
    </row>
    <row r="382" spans="1:17" x14ac:dyDescent="0.3">
      <c r="A382" t="str">
        <f t="shared" si="5"/>
        <v>G00035021454</v>
      </c>
      <c r="B382" t="s">
        <v>220</v>
      </c>
      <c r="C382" t="s">
        <v>238</v>
      </c>
      <c r="D382" t="s">
        <v>306</v>
      </c>
      <c r="E382" s="24">
        <v>3</v>
      </c>
      <c r="F382" s="24">
        <v>3</v>
      </c>
      <c r="G382" s="24"/>
      <c r="H382" s="24">
        <v>2</v>
      </c>
      <c r="I382" s="24">
        <v>3</v>
      </c>
      <c r="J382" s="24">
        <v>1</v>
      </c>
      <c r="K382" s="24">
        <v>3</v>
      </c>
      <c r="L382" s="24"/>
      <c r="M382" s="24"/>
      <c r="N382" s="24"/>
      <c r="O382" s="24"/>
      <c r="P382" s="24"/>
      <c r="Q382" s="24">
        <v>15</v>
      </c>
    </row>
    <row r="383" spans="1:17" x14ac:dyDescent="0.3">
      <c r="A383" t="str">
        <f t="shared" si="5"/>
        <v>G00035021458</v>
      </c>
      <c r="B383" t="s">
        <v>220</v>
      </c>
      <c r="C383" t="s">
        <v>239</v>
      </c>
      <c r="D383" t="s">
        <v>307</v>
      </c>
      <c r="E383" s="24">
        <v>1</v>
      </c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>
        <v>1</v>
      </c>
    </row>
    <row r="384" spans="1:17" x14ac:dyDescent="0.3">
      <c r="A384" t="str">
        <f t="shared" si="5"/>
        <v>G00035021459</v>
      </c>
      <c r="B384" t="s">
        <v>220</v>
      </c>
      <c r="C384" t="s">
        <v>240</v>
      </c>
      <c r="D384" t="s">
        <v>308</v>
      </c>
      <c r="E384" s="24">
        <v>1</v>
      </c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>
        <v>1</v>
      </c>
    </row>
    <row r="385" spans="1:17" x14ac:dyDescent="0.3">
      <c r="A385" t="str">
        <f t="shared" si="5"/>
        <v>G00035021460</v>
      </c>
      <c r="B385" t="s">
        <v>220</v>
      </c>
      <c r="C385" t="s">
        <v>241</v>
      </c>
      <c r="D385" t="s">
        <v>309</v>
      </c>
      <c r="E385" s="24"/>
      <c r="F385" s="24"/>
      <c r="G385" s="24">
        <v>4</v>
      </c>
      <c r="H385" s="24"/>
      <c r="I385" s="24">
        <v>1</v>
      </c>
      <c r="J385" s="24">
        <v>3</v>
      </c>
      <c r="K385" s="24">
        <v>1</v>
      </c>
      <c r="L385" s="24">
        <v>4</v>
      </c>
      <c r="M385" s="24">
        <v>3</v>
      </c>
      <c r="N385" s="24"/>
      <c r="O385" s="24">
        <v>2</v>
      </c>
      <c r="P385" s="24"/>
      <c r="Q385" s="24">
        <v>18</v>
      </c>
    </row>
    <row r="386" spans="1:17" x14ac:dyDescent="0.3">
      <c r="A386" t="str">
        <f t="shared" si="5"/>
        <v>G00035021473</v>
      </c>
      <c r="B386" t="s">
        <v>220</v>
      </c>
      <c r="C386" t="s">
        <v>274</v>
      </c>
      <c r="D386" t="s">
        <v>387</v>
      </c>
      <c r="E386" s="24">
        <v>66</v>
      </c>
      <c r="F386" s="24">
        <v>10</v>
      </c>
      <c r="G386" s="24">
        <v>81</v>
      </c>
      <c r="H386" s="24">
        <v>128</v>
      </c>
      <c r="I386" s="24">
        <v>112</v>
      </c>
      <c r="J386" s="24"/>
      <c r="K386" s="24"/>
      <c r="L386" s="24"/>
      <c r="M386" s="24"/>
      <c r="N386" s="24"/>
      <c r="O386" s="24"/>
      <c r="P386" s="24"/>
      <c r="Q386" s="24">
        <v>397</v>
      </c>
    </row>
    <row r="387" spans="1:17" x14ac:dyDescent="0.3">
      <c r="A387" t="str">
        <f t="shared" si="5"/>
        <v>G00035021479</v>
      </c>
      <c r="B387" t="s">
        <v>220</v>
      </c>
      <c r="C387" t="s">
        <v>242</v>
      </c>
      <c r="D387" t="s">
        <v>310</v>
      </c>
      <c r="E387" s="24">
        <v>2</v>
      </c>
      <c r="F387" s="24">
        <v>10</v>
      </c>
      <c r="G387" s="24">
        <v>6</v>
      </c>
      <c r="H387" s="24">
        <v>8</v>
      </c>
      <c r="I387" s="24">
        <v>17</v>
      </c>
      <c r="J387" s="24">
        <v>29</v>
      </c>
      <c r="K387" s="24">
        <v>9</v>
      </c>
      <c r="L387" s="24">
        <v>26</v>
      </c>
      <c r="M387" s="24">
        <v>25</v>
      </c>
      <c r="N387" s="24">
        <v>12</v>
      </c>
      <c r="O387" s="24">
        <v>18</v>
      </c>
      <c r="P387" s="24">
        <v>9</v>
      </c>
      <c r="Q387" s="24">
        <v>171</v>
      </c>
    </row>
    <row r="388" spans="1:17" x14ac:dyDescent="0.3">
      <c r="A388" t="str">
        <f t="shared" si="5"/>
        <v>G00035021481</v>
      </c>
      <c r="B388" t="s">
        <v>220</v>
      </c>
      <c r="C388" t="s">
        <v>248</v>
      </c>
      <c r="D388" t="s">
        <v>336</v>
      </c>
      <c r="E388" s="24">
        <v>2</v>
      </c>
      <c r="F388" s="24"/>
      <c r="G388" s="24"/>
      <c r="H388" s="24">
        <v>7</v>
      </c>
      <c r="I388" s="24">
        <v>10</v>
      </c>
      <c r="J388" s="24">
        <v>13</v>
      </c>
      <c r="K388" s="24">
        <v>5</v>
      </c>
      <c r="L388" s="24">
        <v>6</v>
      </c>
      <c r="M388" s="24">
        <v>14</v>
      </c>
      <c r="N388" s="24">
        <v>5</v>
      </c>
      <c r="O388" s="24">
        <v>3</v>
      </c>
      <c r="P388" s="24">
        <v>7</v>
      </c>
      <c r="Q388" s="24">
        <v>72</v>
      </c>
    </row>
    <row r="389" spans="1:17" x14ac:dyDescent="0.3">
      <c r="A389" t="str">
        <f t="shared" si="5"/>
        <v>G00035021482</v>
      </c>
      <c r="B389" t="s">
        <v>220</v>
      </c>
      <c r="C389" t="s">
        <v>249</v>
      </c>
      <c r="D389" t="s">
        <v>337</v>
      </c>
      <c r="E389" s="24">
        <v>4</v>
      </c>
      <c r="F389" s="24">
        <v>1</v>
      </c>
      <c r="G389" s="24">
        <v>2</v>
      </c>
      <c r="H389" s="24">
        <v>11</v>
      </c>
      <c r="I389" s="24">
        <v>7</v>
      </c>
      <c r="J389" s="24">
        <v>9</v>
      </c>
      <c r="K389" s="24">
        <v>4</v>
      </c>
      <c r="L389" s="24">
        <v>13</v>
      </c>
      <c r="M389" s="24">
        <v>23</v>
      </c>
      <c r="N389" s="24">
        <v>26</v>
      </c>
      <c r="O389" s="24">
        <v>33</v>
      </c>
      <c r="P389" s="24">
        <v>7</v>
      </c>
      <c r="Q389" s="24">
        <v>140</v>
      </c>
    </row>
    <row r="390" spans="1:17" x14ac:dyDescent="0.3">
      <c r="A390" t="str">
        <f t="shared" si="5"/>
        <v>G00035021483</v>
      </c>
      <c r="B390" t="s">
        <v>220</v>
      </c>
      <c r="C390" t="s">
        <v>250</v>
      </c>
      <c r="D390" t="s">
        <v>338</v>
      </c>
      <c r="E390" s="24">
        <v>6</v>
      </c>
      <c r="F390" s="24"/>
      <c r="G390" s="24">
        <v>1</v>
      </c>
      <c r="H390" s="24">
        <v>4</v>
      </c>
      <c r="I390" s="24">
        <v>13</v>
      </c>
      <c r="J390" s="24">
        <v>8</v>
      </c>
      <c r="K390" s="24">
        <v>3</v>
      </c>
      <c r="L390" s="24">
        <v>5</v>
      </c>
      <c r="M390" s="24">
        <v>15</v>
      </c>
      <c r="N390" s="24">
        <v>7</v>
      </c>
      <c r="O390" s="24">
        <v>6</v>
      </c>
      <c r="P390" s="24">
        <v>6</v>
      </c>
      <c r="Q390" s="24">
        <v>74</v>
      </c>
    </row>
    <row r="391" spans="1:17" x14ac:dyDescent="0.3">
      <c r="A391" t="str">
        <f t="shared" si="5"/>
        <v>G00035021496</v>
      </c>
      <c r="B391" t="s">
        <v>220</v>
      </c>
      <c r="C391" t="s">
        <v>251</v>
      </c>
      <c r="D391" t="s">
        <v>339</v>
      </c>
      <c r="E391" s="24">
        <v>5</v>
      </c>
      <c r="F391" s="24"/>
      <c r="G391" s="24">
        <v>4</v>
      </c>
      <c r="H391" s="24">
        <v>3</v>
      </c>
      <c r="I391" s="24">
        <v>14</v>
      </c>
      <c r="J391" s="24">
        <v>1</v>
      </c>
      <c r="K391" s="24">
        <v>10</v>
      </c>
      <c r="L391" s="24">
        <v>1</v>
      </c>
      <c r="M391" s="24">
        <v>5</v>
      </c>
      <c r="N391" s="24">
        <v>1</v>
      </c>
      <c r="O391" s="24"/>
      <c r="P391" s="24"/>
      <c r="Q391" s="24">
        <v>44</v>
      </c>
    </row>
    <row r="392" spans="1:17" x14ac:dyDescent="0.3">
      <c r="A392" t="str">
        <f t="shared" ref="A392:A455" si="6">CONCATENATE(B392,C392)</f>
        <v>G00035021497</v>
      </c>
      <c r="B392" t="s">
        <v>220</v>
      </c>
      <c r="C392" t="s">
        <v>252</v>
      </c>
      <c r="D392" t="s">
        <v>340</v>
      </c>
      <c r="E392" s="24">
        <v>5</v>
      </c>
      <c r="F392" s="24">
        <v>1</v>
      </c>
      <c r="G392" s="24">
        <v>27</v>
      </c>
      <c r="H392" s="24">
        <v>46</v>
      </c>
      <c r="I392" s="24">
        <v>3</v>
      </c>
      <c r="J392" s="24">
        <v>11</v>
      </c>
      <c r="K392" s="24">
        <v>4</v>
      </c>
      <c r="L392" s="24">
        <v>2</v>
      </c>
      <c r="M392" s="24">
        <v>15</v>
      </c>
      <c r="N392" s="24">
        <v>3</v>
      </c>
      <c r="O392" s="24">
        <v>6</v>
      </c>
      <c r="P392" s="24">
        <v>8</v>
      </c>
      <c r="Q392" s="24">
        <v>131</v>
      </c>
    </row>
    <row r="393" spans="1:17" x14ac:dyDescent="0.3">
      <c r="A393" t="str">
        <f t="shared" si="6"/>
        <v>G00035021499</v>
      </c>
      <c r="B393" t="s">
        <v>220</v>
      </c>
      <c r="C393" t="s">
        <v>85</v>
      </c>
      <c r="D393" t="s">
        <v>311</v>
      </c>
      <c r="E393" s="24">
        <v>3</v>
      </c>
      <c r="F393" s="24">
        <v>1</v>
      </c>
      <c r="G393" s="24">
        <v>17</v>
      </c>
      <c r="H393" s="24">
        <v>4</v>
      </c>
      <c r="I393" s="24">
        <v>1</v>
      </c>
      <c r="J393" s="24"/>
      <c r="K393" s="24">
        <v>11</v>
      </c>
      <c r="L393" s="24">
        <v>24</v>
      </c>
      <c r="M393" s="24">
        <v>23</v>
      </c>
      <c r="N393" s="24">
        <v>2</v>
      </c>
      <c r="O393" s="24">
        <v>1</v>
      </c>
      <c r="P393" s="24">
        <v>1</v>
      </c>
      <c r="Q393" s="24">
        <v>88</v>
      </c>
    </row>
    <row r="394" spans="1:17" x14ac:dyDescent="0.3">
      <c r="A394" t="str">
        <f t="shared" si="6"/>
        <v>G00035021500</v>
      </c>
      <c r="B394" t="s">
        <v>220</v>
      </c>
      <c r="C394" t="s">
        <v>87</v>
      </c>
      <c r="D394" t="s">
        <v>312</v>
      </c>
      <c r="E394" s="24">
        <v>1</v>
      </c>
      <c r="F394" s="24">
        <v>3</v>
      </c>
      <c r="G394" s="24">
        <v>13</v>
      </c>
      <c r="H394" s="24">
        <v>1</v>
      </c>
      <c r="I394" s="24"/>
      <c r="J394" s="24"/>
      <c r="K394" s="24"/>
      <c r="L394" s="24">
        <v>8</v>
      </c>
      <c r="M394" s="24">
        <v>19</v>
      </c>
      <c r="N394" s="24">
        <v>4</v>
      </c>
      <c r="O394" s="24">
        <v>1</v>
      </c>
      <c r="P394" s="24"/>
      <c r="Q394" s="24">
        <v>50</v>
      </c>
    </row>
    <row r="395" spans="1:17" x14ac:dyDescent="0.3">
      <c r="A395" t="str">
        <f t="shared" si="6"/>
        <v>G00035021501</v>
      </c>
      <c r="B395" t="s">
        <v>220</v>
      </c>
      <c r="C395" t="s">
        <v>89</v>
      </c>
      <c r="D395" t="s">
        <v>313</v>
      </c>
      <c r="E395" s="24">
        <v>2</v>
      </c>
      <c r="F395" s="24">
        <v>3</v>
      </c>
      <c r="G395" s="24">
        <v>14</v>
      </c>
      <c r="H395" s="24">
        <v>1</v>
      </c>
      <c r="I395" s="24">
        <v>1</v>
      </c>
      <c r="J395" s="24"/>
      <c r="K395" s="24">
        <v>10</v>
      </c>
      <c r="L395" s="24">
        <v>4</v>
      </c>
      <c r="M395" s="24">
        <v>2</v>
      </c>
      <c r="N395" s="24">
        <v>1</v>
      </c>
      <c r="O395" s="24"/>
      <c r="P395" s="24"/>
      <c r="Q395" s="24">
        <v>38</v>
      </c>
    </row>
    <row r="396" spans="1:17" x14ac:dyDescent="0.3">
      <c r="A396" t="str">
        <f t="shared" si="6"/>
        <v>G00035021502</v>
      </c>
      <c r="B396" t="s">
        <v>220</v>
      </c>
      <c r="C396" t="s">
        <v>91</v>
      </c>
      <c r="D396" t="s">
        <v>341</v>
      </c>
      <c r="E396" s="24"/>
      <c r="F396" s="24"/>
      <c r="G396" s="24">
        <v>30</v>
      </c>
      <c r="H396" s="24">
        <v>1</v>
      </c>
      <c r="I396" s="24"/>
      <c r="J396" s="24">
        <v>1</v>
      </c>
      <c r="K396" s="24">
        <v>13</v>
      </c>
      <c r="L396" s="24">
        <v>10</v>
      </c>
      <c r="M396" s="24">
        <v>25</v>
      </c>
      <c r="N396" s="24">
        <v>23</v>
      </c>
      <c r="O396" s="24">
        <v>33</v>
      </c>
      <c r="P396" s="24">
        <v>10</v>
      </c>
      <c r="Q396" s="24">
        <v>146</v>
      </c>
    </row>
    <row r="397" spans="1:17" x14ac:dyDescent="0.3">
      <c r="A397" t="str">
        <f t="shared" si="6"/>
        <v>G00035021504</v>
      </c>
      <c r="B397" t="s">
        <v>220</v>
      </c>
      <c r="C397" t="s">
        <v>243</v>
      </c>
      <c r="D397" t="s">
        <v>314</v>
      </c>
      <c r="E397" s="24"/>
      <c r="F397" s="24"/>
      <c r="G397" s="24"/>
      <c r="H397" s="24"/>
      <c r="I397" s="24">
        <v>2</v>
      </c>
      <c r="J397" s="24"/>
      <c r="K397" s="24"/>
      <c r="L397" s="24"/>
      <c r="M397" s="24"/>
      <c r="N397" s="24"/>
      <c r="O397" s="24">
        <v>4</v>
      </c>
      <c r="P397" s="24">
        <v>4</v>
      </c>
      <c r="Q397" s="24">
        <v>10</v>
      </c>
    </row>
    <row r="398" spans="1:17" x14ac:dyDescent="0.3">
      <c r="A398" t="str">
        <f t="shared" si="6"/>
        <v>G00035021505</v>
      </c>
      <c r="B398" t="s">
        <v>220</v>
      </c>
      <c r="C398" t="s">
        <v>244</v>
      </c>
      <c r="D398" t="s">
        <v>315</v>
      </c>
      <c r="E398" s="24"/>
      <c r="F398" s="24"/>
      <c r="G398" s="24"/>
      <c r="H398" s="24"/>
      <c r="I398" s="24">
        <v>1</v>
      </c>
      <c r="J398" s="24"/>
      <c r="K398" s="24"/>
      <c r="L398" s="24"/>
      <c r="M398" s="24"/>
      <c r="N398" s="24"/>
      <c r="O398" s="24"/>
      <c r="P398" s="24"/>
      <c r="Q398" s="24">
        <v>1</v>
      </c>
    </row>
    <row r="399" spans="1:17" x14ac:dyDescent="0.3">
      <c r="A399" t="str">
        <f t="shared" si="6"/>
        <v>G00035021506</v>
      </c>
      <c r="B399" t="s">
        <v>220</v>
      </c>
      <c r="C399" t="s">
        <v>93</v>
      </c>
      <c r="D399" t="s">
        <v>342</v>
      </c>
      <c r="E399" s="24"/>
      <c r="F399" s="24"/>
      <c r="G399" s="24"/>
      <c r="H399" s="24"/>
      <c r="I399" s="24">
        <v>2</v>
      </c>
      <c r="J399" s="24">
        <v>1</v>
      </c>
      <c r="K399" s="24">
        <v>34</v>
      </c>
      <c r="L399" s="24">
        <v>2</v>
      </c>
      <c r="M399" s="24">
        <v>2</v>
      </c>
      <c r="N399" s="24"/>
      <c r="O399" s="24">
        <v>7</v>
      </c>
      <c r="P399" s="24">
        <v>6</v>
      </c>
      <c r="Q399" s="24">
        <v>54</v>
      </c>
    </row>
    <row r="400" spans="1:17" x14ac:dyDescent="0.3">
      <c r="A400" t="str">
        <f t="shared" si="6"/>
        <v>G00035021507</v>
      </c>
      <c r="B400" t="s">
        <v>220</v>
      </c>
      <c r="C400" t="s">
        <v>253</v>
      </c>
      <c r="D400" t="s">
        <v>343</v>
      </c>
      <c r="E400" s="24">
        <v>1500</v>
      </c>
      <c r="F400" s="24">
        <v>1600</v>
      </c>
      <c r="G400" s="24"/>
      <c r="H400" s="24"/>
      <c r="I400" s="24"/>
      <c r="J400" s="24"/>
      <c r="K400" s="24"/>
      <c r="L400" s="24"/>
      <c r="M400" s="24"/>
      <c r="N400" s="24"/>
      <c r="O400" s="24">
        <v>173</v>
      </c>
      <c r="P400" s="24"/>
      <c r="Q400" s="24">
        <v>3273</v>
      </c>
    </row>
    <row r="401" spans="1:17" x14ac:dyDescent="0.3">
      <c r="A401" t="str">
        <f t="shared" si="6"/>
        <v>G00035021509</v>
      </c>
      <c r="B401" t="s">
        <v>220</v>
      </c>
      <c r="C401" t="s">
        <v>254</v>
      </c>
      <c r="D401" t="s">
        <v>344</v>
      </c>
      <c r="E401" s="24"/>
      <c r="F401" s="24"/>
      <c r="G401" s="24"/>
      <c r="H401" s="24"/>
      <c r="I401" s="24"/>
      <c r="J401" s="24"/>
      <c r="K401" s="24"/>
      <c r="L401" s="24"/>
      <c r="M401" s="24">
        <v>1</v>
      </c>
      <c r="N401" s="24"/>
      <c r="O401" s="24"/>
      <c r="P401" s="24"/>
      <c r="Q401" s="24">
        <v>1</v>
      </c>
    </row>
    <row r="402" spans="1:17" x14ac:dyDescent="0.3">
      <c r="A402" t="str">
        <f t="shared" si="6"/>
        <v>G00035021523</v>
      </c>
      <c r="B402" t="s">
        <v>220</v>
      </c>
      <c r="C402" t="s">
        <v>255</v>
      </c>
      <c r="D402" t="s">
        <v>345</v>
      </c>
      <c r="E402" s="24"/>
      <c r="F402" s="24"/>
      <c r="G402" s="24">
        <v>1</v>
      </c>
      <c r="H402" s="24"/>
      <c r="I402" s="24"/>
      <c r="J402" s="24"/>
      <c r="K402" s="24"/>
      <c r="L402" s="24"/>
      <c r="M402" s="24">
        <v>1</v>
      </c>
      <c r="N402" s="24"/>
      <c r="O402" s="24">
        <v>10</v>
      </c>
      <c r="P402" s="24"/>
      <c r="Q402" s="24">
        <v>12</v>
      </c>
    </row>
    <row r="403" spans="1:17" x14ac:dyDescent="0.3">
      <c r="A403" t="str">
        <f t="shared" si="6"/>
        <v>G00035021524</v>
      </c>
      <c r="B403" t="s">
        <v>220</v>
      </c>
      <c r="C403" t="s">
        <v>256</v>
      </c>
      <c r="D403" t="s">
        <v>346</v>
      </c>
      <c r="E403" s="24">
        <v>1</v>
      </c>
      <c r="F403" s="24"/>
      <c r="G403" s="24"/>
      <c r="H403" s="24">
        <v>1</v>
      </c>
      <c r="I403" s="24"/>
      <c r="J403" s="24"/>
      <c r="K403" s="24"/>
      <c r="L403" s="24"/>
      <c r="M403" s="24"/>
      <c r="N403" s="24">
        <v>1</v>
      </c>
      <c r="O403" s="24">
        <v>15</v>
      </c>
      <c r="P403" s="24"/>
      <c r="Q403" s="24">
        <v>18</v>
      </c>
    </row>
    <row r="404" spans="1:17" x14ac:dyDescent="0.3">
      <c r="A404" t="str">
        <f t="shared" si="6"/>
        <v>G00035021526</v>
      </c>
      <c r="B404" t="s">
        <v>220</v>
      </c>
      <c r="C404" t="s">
        <v>245</v>
      </c>
      <c r="D404" t="s">
        <v>316</v>
      </c>
      <c r="E404" s="24"/>
      <c r="F404" s="24">
        <v>1</v>
      </c>
      <c r="G404" s="24">
        <v>1</v>
      </c>
      <c r="H404" s="24"/>
      <c r="I404" s="24"/>
      <c r="J404" s="24"/>
      <c r="K404" s="24">
        <v>1</v>
      </c>
      <c r="L404" s="24"/>
      <c r="M404" s="24">
        <v>1</v>
      </c>
      <c r="N404" s="24"/>
      <c r="O404" s="24">
        <v>1</v>
      </c>
      <c r="P404" s="24">
        <v>1</v>
      </c>
      <c r="Q404" s="24">
        <v>6</v>
      </c>
    </row>
    <row r="405" spans="1:17" x14ac:dyDescent="0.3">
      <c r="A405" t="str">
        <f t="shared" si="6"/>
        <v>G00035021527</v>
      </c>
      <c r="B405" t="s">
        <v>220</v>
      </c>
      <c r="C405" t="s">
        <v>258</v>
      </c>
      <c r="D405" t="s">
        <v>348</v>
      </c>
      <c r="E405" s="24"/>
      <c r="F405" s="24"/>
      <c r="G405" s="24"/>
      <c r="H405" s="24"/>
      <c r="I405" s="24"/>
      <c r="J405" s="24"/>
      <c r="K405" s="24"/>
      <c r="L405" s="24"/>
      <c r="M405" s="24">
        <v>20</v>
      </c>
      <c r="N405" s="24">
        <v>10</v>
      </c>
      <c r="O405" s="24">
        <v>1</v>
      </c>
      <c r="P405" s="24">
        <v>1</v>
      </c>
      <c r="Q405" s="24">
        <v>32</v>
      </c>
    </row>
    <row r="406" spans="1:17" x14ac:dyDescent="0.3">
      <c r="A406" t="str">
        <f t="shared" si="6"/>
        <v>G00035021528</v>
      </c>
      <c r="B406" t="s">
        <v>220</v>
      </c>
      <c r="C406" t="s">
        <v>259</v>
      </c>
      <c r="D406" t="s">
        <v>349</v>
      </c>
      <c r="E406" s="24"/>
      <c r="F406" s="24"/>
      <c r="G406" s="24">
        <v>1</v>
      </c>
      <c r="H406" s="24"/>
      <c r="I406" s="24"/>
      <c r="J406" s="24"/>
      <c r="K406" s="24"/>
      <c r="L406" s="24"/>
      <c r="M406" s="24"/>
      <c r="N406" s="24"/>
      <c r="O406" s="24">
        <v>2</v>
      </c>
      <c r="P406" s="24">
        <v>1</v>
      </c>
      <c r="Q406" s="24">
        <v>4</v>
      </c>
    </row>
    <row r="407" spans="1:17" x14ac:dyDescent="0.3">
      <c r="A407" t="str">
        <f t="shared" si="6"/>
        <v>G00035021529</v>
      </c>
      <c r="B407" t="s">
        <v>220</v>
      </c>
      <c r="C407" t="s">
        <v>260</v>
      </c>
      <c r="D407" t="s">
        <v>350</v>
      </c>
      <c r="E407" s="24"/>
      <c r="F407" s="24"/>
      <c r="G407" s="24">
        <v>5</v>
      </c>
      <c r="H407" s="24"/>
      <c r="I407" s="24"/>
      <c r="J407" s="24"/>
      <c r="K407" s="24">
        <v>1</v>
      </c>
      <c r="L407" s="24"/>
      <c r="M407" s="24">
        <v>1</v>
      </c>
      <c r="N407" s="24"/>
      <c r="O407" s="24">
        <v>1</v>
      </c>
      <c r="P407" s="24"/>
      <c r="Q407" s="24">
        <v>8</v>
      </c>
    </row>
    <row r="408" spans="1:17" x14ac:dyDescent="0.3">
      <c r="A408" t="str">
        <f t="shared" si="6"/>
        <v>G00035021532</v>
      </c>
      <c r="B408" t="s">
        <v>220</v>
      </c>
      <c r="C408" t="s">
        <v>262</v>
      </c>
      <c r="D408" t="s">
        <v>352</v>
      </c>
      <c r="E408" s="24"/>
      <c r="F408" s="24"/>
      <c r="G408" s="24">
        <v>1</v>
      </c>
      <c r="H408" s="24"/>
      <c r="I408" s="24"/>
      <c r="J408" s="24"/>
      <c r="K408" s="24"/>
      <c r="L408" s="24"/>
      <c r="M408" s="24"/>
      <c r="N408" s="24"/>
      <c r="O408" s="24"/>
      <c r="P408" s="24"/>
      <c r="Q408" s="24">
        <v>1</v>
      </c>
    </row>
    <row r="409" spans="1:17" x14ac:dyDescent="0.3">
      <c r="A409" t="str">
        <f t="shared" si="6"/>
        <v>G00035021533</v>
      </c>
      <c r="B409" t="s">
        <v>220</v>
      </c>
      <c r="C409" t="s">
        <v>263</v>
      </c>
      <c r="D409" t="s">
        <v>353</v>
      </c>
      <c r="E409" s="24"/>
      <c r="F409" s="24"/>
      <c r="G409" s="24">
        <v>1</v>
      </c>
      <c r="H409" s="24"/>
      <c r="I409" s="24"/>
      <c r="J409" s="24"/>
      <c r="K409" s="24"/>
      <c r="L409" s="24"/>
      <c r="M409" s="24">
        <v>2</v>
      </c>
      <c r="N409" s="24"/>
      <c r="O409" s="24"/>
      <c r="P409" s="24"/>
      <c r="Q409" s="24">
        <v>3</v>
      </c>
    </row>
    <row r="410" spans="1:17" x14ac:dyDescent="0.3">
      <c r="A410" t="str">
        <f t="shared" si="6"/>
        <v>G00035021541</v>
      </c>
      <c r="B410" t="s">
        <v>220</v>
      </c>
      <c r="C410" t="s">
        <v>267</v>
      </c>
      <c r="D410" t="s">
        <v>357</v>
      </c>
      <c r="E410" s="24"/>
      <c r="F410" s="24">
        <v>4</v>
      </c>
      <c r="G410" s="24">
        <v>2</v>
      </c>
      <c r="H410" s="24"/>
      <c r="I410" s="24">
        <v>1</v>
      </c>
      <c r="J410" s="24"/>
      <c r="K410" s="24"/>
      <c r="L410" s="24"/>
      <c r="M410" s="24">
        <v>3</v>
      </c>
      <c r="N410" s="24"/>
      <c r="O410" s="24">
        <v>1</v>
      </c>
      <c r="P410" s="24"/>
      <c r="Q410" s="24">
        <v>11</v>
      </c>
    </row>
    <row r="411" spans="1:17" x14ac:dyDescent="0.3">
      <c r="A411" t="str">
        <f t="shared" si="6"/>
        <v>G00035021542</v>
      </c>
      <c r="B411" t="s">
        <v>220</v>
      </c>
      <c r="C411" t="s">
        <v>102</v>
      </c>
      <c r="D411" t="s">
        <v>358</v>
      </c>
      <c r="E411" s="24"/>
      <c r="F411" s="24">
        <v>30</v>
      </c>
      <c r="G411" s="24"/>
      <c r="H411" s="24"/>
      <c r="I411" s="24"/>
      <c r="J411" s="24"/>
      <c r="K411" s="24"/>
      <c r="L411" s="24"/>
      <c r="M411" s="24">
        <v>1</v>
      </c>
      <c r="N411" s="24"/>
      <c r="O411" s="24"/>
      <c r="P411" s="24">
        <v>1</v>
      </c>
      <c r="Q411" s="24">
        <v>32</v>
      </c>
    </row>
    <row r="412" spans="1:17" x14ac:dyDescent="0.3">
      <c r="A412" t="str">
        <f t="shared" si="6"/>
        <v>G00035021555</v>
      </c>
      <c r="B412" t="s">
        <v>220</v>
      </c>
      <c r="C412" t="s">
        <v>275</v>
      </c>
      <c r="D412" t="s">
        <v>388</v>
      </c>
      <c r="E412" s="24"/>
      <c r="F412" s="24"/>
      <c r="G412" s="24">
        <v>1</v>
      </c>
      <c r="H412" s="24"/>
      <c r="I412" s="24"/>
      <c r="J412" s="24"/>
      <c r="K412" s="24"/>
      <c r="L412" s="24"/>
      <c r="M412" s="24"/>
      <c r="N412" s="24"/>
      <c r="O412" s="24"/>
      <c r="P412" s="24"/>
      <c r="Q412" s="24">
        <v>1</v>
      </c>
    </row>
    <row r="413" spans="1:17" x14ac:dyDescent="0.3">
      <c r="A413" t="str">
        <f t="shared" si="6"/>
        <v>G00035021567</v>
      </c>
      <c r="B413" t="s">
        <v>220</v>
      </c>
      <c r="C413" t="s">
        <v>268</v>
      </c>
      <c r="D413" t="s">
        <v>359</v>
      </c>
      <c r="E413" s="24">
        <v>1</v>
      </c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>
        <v>1</v>
      </c>
    </row>
    <row r="414" spans="1:17" x14ac:dyDescent="0.3">
      <c r="A414" t="str">
        <f t="shared" si="6"/>
        <v>G00035021568</v>
      </c>
      <c r="B414" t="s">
        <v>220</v>
      </c>
      <c r="C414" t="s">
        <v>107</v>
      </c>
      <c r="D414" t="s">
        <v>360</v>
      </c>
      <c r="E414" s="24">
        <v>1</v>
      </c>
      <c r="F414" s="24"/>
      <c r="G414" s="24"/>
      <c r="H414" s="24"/>
      <c r="I414" s="24"/>
      <c r="J414" s="24"/>
      <c r="K414" s="24"/>
      <c r="L414" s="24"/>
      <c r="M414" s="24"/>
      <c r="N414" s="24"/>
      <c r="O414" s="24">
        <v>5</v>
      </c>
      <c r="P414" s="24">
        <v>3</v>
      </c>
      <c r="Q414" s="24">
        <v>9</v>
      </c>
    </row>
    <row r="415" spans="1:17" x14ac:dyDescent="0.3">
      <c r="A415" t="str">
        <f t="shared" si="6"/>
        <v>G00035021569</v>
      </c>
      <c r="B415" t="s">
        <v>220</v>
      </c>
      <c r="C415" t="s">
        <v>109</v>
      </c>
      <c r="D415" t="s">
        <v>361</v>
      </c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>
        <v>5</v>
      </c>
      <c r="P415" s="24"/>
      <c r="Q415" s="24">
        <v>5</v>
      </c>
    </row>
    <row r="416" spans="1:17" x14ac:dyDescent="0.3">
      <c r="A416" t="str">
        <f t="shared" si="6"/>
        <v>G00035021570</v>
      </c>
      <c r="B416" t="s">
        <v>220</v>
      </c>
      <c r="C416" t="s">
        <v>111</v>
      </c>
      <c r="D416" t="s">
        <v>362</v>
      </c>
      <c r="E416" s="24">
        <v>1</v>
      </c>
      <c r="F416" s="24"/>
      <c r="G416" s="24"/>
      <c r="H416" s="24"/>
      <c r="I416" s="24"/>
      <c r="J416" s="24"/>
      <c r="K416" s="24"/>
      <c r="L416" s="24"/>
      <c r="M416" s="24"/>
      <c r="N416" s="24"/>
      <c r="O416" s="24">
        <v>6</v>
      </c>
      <c r="P416" s="24">
        <v>1</v>
      </c>
      <c r="Q416" s="24">
        <v>8</v>
      </c>
    </row>
    <row r="417" spans="1:17" x14ac:dyDescent="0.3">
      <c r="A417" t="str">
        <f t="shared" si="6"/>
        <v>G00035021571</v>
      </c>
      <c r="B417" t="s">
        <v>220</v>
      </c>
      <c r="C417" t="s">
        <v>113</v>
      </c>
      <c r="D417" t="s">
        <v>363</v>
      </c>
      <c r="E417" s="24"/>
      <c r="F417" s="24"/>
      <c r="G417" s="24"/>
      <c r="H417" s="24"/>
      <c r="I417" s="24"/>
      <c r="J417" s="24"/>
      <c r="K417" s="24"/>
      <c r="L417" s="24"/>
      <c r="M417" s="24">
        <v>1</v>
      </c>
      <c r="N417" s="24">
        <v>1</v>
      </c>
      <c r="O417" s="24"/>
      <c r="P417" s="24">
        <v>3</v>
      </c>
      <c r="Q417" s="24">
        <v>5</v>
      </c>
    </row>
    <row r="418" spans="1:17" x14ac:dyDescent="0.3">
      <c r="A418" t="str">
        <f t="shared" si="6"/>
        <v>G00035021594</v>
      </c>
      <c r="B418" t="s">
        <v>220</v>
      </c>
      <c r="C418" t="s">
        <v>115</v>
      </c>
      <c r="D418" t="s">
        <v>364</v>
      </c>
      <c r="E418" s="24">
        <v>10</v>
      </c>
      <c r="F418" s="24">
        <v>1</v>
      </c>
      <c r="G418" s="24">
        <v>17</v>
      </c>
      <c r="H418" s="24">
        <v>38</v>
      </c>
      <c r="I418" s="24">
        <v>7</v>
      </c>
      <c r="J418" s="24">
        <v>51</v>
      </c>
      <c r="K418" s="24">
        <v>72</v>
      </c>
      <c r="L418" s="24">
        <v>20</v>
      </c>
      <c r="M418" s="24">
        <v>47</v>
      </c>
      <c r="N418" s="24">
        <v>45</v>
      </c>
      <c r="O418" s="24">
        <v>29</v>
      </c>
      <c r="P418" s="24">
        <v>54</v>
      </c>
      <c r="Q418" s="24">
        <v>391</v>
      </c>
    </row>
    <row r="419" spans="1:17" x14ac:dyDescent="0.3">
      <c r="A419" t="str">
        <f t="shared" si="6"/>
        <v>G00035021605</v>
      </c>
      <c r="B419" t="s">
        <v>220</v>
      </c>
      <c r="C419" t="s">
        <v>117</v>
      </c>
      <c r="D419" t="s">
        <v>365</v>
      </c>
      <c r="E419" s="24"/>
      <c r="F419" s="24"/>
      <c r="G419" s="24"/>
      <c r="H419" s="24"/>
      <c r="I419" s="24"/>
      <c r="J419" s="24">
        <v>9</v>
      </c>
      <c r="K419" s="24">
        <v>7</v>
      </c>
      <c r="L419" s="24">
        <v>6</v>
      </c>
      <c r="M419" s="24">
        <v>11</v>
      </c>
      <c r="N419" s="24">
        <v>17</v>
      </c>
      <c r="O419" s="24">
        <v>14</v>
      </c>
      <c r="P419" s="24">
        <v>13</v>
      </c>
      <c r="Q419" s="24">
        <v>77</v>
      </c>
    </row>
    <row r="420" spans="1:17" x14ac:dyDescent="0.3">
      <c r="A420" t="str">
        <f t="shared" si="6"/>
        <v>G00035021608</v>
      </c>
      <c r="B420" t="s">
        <v>220</v>
      </c>
      <c r="C420" t="s">
        <v>120</v>
      </c>
      <c r="D420" t="s">
        <v>366</v>
      </c>
      <c r="E420" s="24"/>
      <c r="F420" s="24"/>
      <c r="G420" s="24"/>
      <c r="H420" s="24"/>
      <c r="I420" s="24"/>
      <c r="J420" s="24"/>
      <c r="K420" s="24"/>
      <c r="L420" s="24"/>
      <c r="M420" s="24"/>
      <c r="N420" s="24">
        <v>2</v>
      </c>
      <c r="O420" s="24">
        <v>5</v>
      </c>
      <c r="P420" s="24"/>
      <c r="Q420" s="24">
        <v>7</v>
      </c>
    </row>
    <row r="421" spans="1:17" x14ac:dyDescent="0.3">
      <c r="A421" t="str">
        <f t="shared" si="6"/>
        <v>G00035021609</v>
      </c>
      <c r="B421" t="s">
        <v>220</v>
      </c>
      <c r="C421" t="s">
        <v>122</v>
      </c>
      <c r="D421" t="s">
        <v>367</v>
      </c>
      <c r="E421" s="24"/>
      <c r="F421" s="24"/>
      <c r="G421" s="24"/>
      <c r="H421" s="24"/>
      <c r="I421" s="24"/>
      <c r="J421" s="24"/>
      <c r="K421" s="24"/>
      <c r="L421" s="24"/>
      <c r="M421" s="24"/>
      <c r="N421" s="24">
        <v>2</v>
      </c>
      <c r="O421" s="24">
        <v>2</v>
      </c>
      <c r="P421" s="24"/>
      <c r="Q421" s="24">
        <v>4</v>
      </c>
    </row>
    <row r="422" spans="1:17" x14ac:dyDescent="0.3">
      <c r="A422" t="str">
        <f t="shared" si="6"/>
        <v>G00035021610</v>
      </c>
      <c r="B422" t="s">
        <v>220</v>
      </c>
      <c r="C422" t="s">
        <v>124</v>
      </c>
      <c r="D422" t="s">
        <v>368</v>
      </c>
      <c r="E422" s="24"/>
      <c r="F422" s="24"/>
      <c r="G422" s="24"/>
      <c r="H422" s="24"/>
      <c r="I422" s="24"/>
      <c r="J422" s="24"/>
      <c r="K422" s="24"/>
      <c r="L422" s="24"/>
      <c r="M422" s="24"/>
      <c r="N422" s="24">
        <v>2</v>
      </c>
      <c r="O422" s="24">
        <v>5</v>
      </c>
      <c r="P422" s="24"/>
      <c r="Q422" s="24">
        <v>7</v>
      </c>
    </row>
    <row r="423" spans="1:17" x14ac:dyDescent="0.3">
      <c r="A423" t="str">
        <f t="shared" si="6"/>
        <v>G00035021611</v>
      </c>
      <c r="B423" t="s">
        <v>220</v>
      </c>
      <c r="C423" t="s">
        <v>126</v>
      </c>
      <c r="D423" t="s">
        <v>389</v>
      </c>
      <c r="E423" s="24"/>
      <c r="F423" s="24"/>
      <c r="G423" s="24"/>
      <c r="H423" s="24"/>
      <c r="I423" s="24"/>
      <c r="J423" s="24"/>
      <c r="K423" s="24"/>
      <c r="L423" s="24"/>
      <c r="M423" s="24"/>
      <c r="N423" s="24">
        <v>2</v>
      </c>
      <c r="O423" s="24">
        <v>4</v>
      </c>
      <c r="P423" s="24">
        <v>3</v>
      </c>
      <c r="Q423" s="24">
        <v>9</v>
      </c>
    </row>
    <row r="424" spans="1:17" x14ac:dyDescent="0.3">
      <c r="A424" t="str">
        <f t="shared" si="6"/>
        <v>G00035021612</v>
      </c>
      <c r="B424" t="s">
        <v>220</v>
      </c>
      <c r="C424" t="s">
        <v>128</v>
      </c>
      <c r="D424" t="s">
        <v>369</v>
      </c>
      <c r="E424" s="24"/>
      <c r="F424" s="24"/>
      <c r="G424" s="24"/>
      <c r="H424" s="24"/>
      <c r="I424" s="24"/>
      <c r="J424" s="24"/>
      <c r="K424" s="24"/>
      <c r="L424" s="24"/>
      <c r="M424" s="24"/>
      <c r="N424" s="24">
        <v>1</v>
      </c>
      <c r="O424" s="24">
        <v>2</v>
      </c>
      <c r="P424" s="24">
        <v>5</v>
      </c>
      <c r="Q424" s="24">
        <v>8</v>
      </c>
    </row>
    <row r="425" spans="1:17" x14ac:dyDescent="0.3">
      <c r="A425" t="str">
        <f t="shared" si="6"/>
        <v>G00035021614</v>
      </c>
      <c r="B425" t="s">
        <v>220</v>
      </c>
      <c r="C425" t="s">
        <v>132</v>
      </c>
      <c r="D425" t="s">
        <v>371</v>
      </c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>
        <v>1</v>
      </c>
      <c r="P425" s="24">
        <v>1</v>
      </c>
      <c r="Q425" s="24">
        <v>2</v>
      </c>
    </row>
    <row r="426" spans="1:17" x14ac:dyDescent="0.3">
      <c r="A426" t="str">
        <f t="shared" si="6"/>
        <v>G00035021615</v>
      </c>
      <c r="B426" t="s">
        <v>220</v>
      </c>
      <c r="C426" t="s">
        <v>134</v>
      </c>
      <c r="D426" t="s">
        <v>390</v>
      </c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>
        <v>2</v>
      </c>
      <c r="P426" s="24">
        <v>2</v>
      </c>
      <c r="Q426" s="24">
        <v>4</v>
      </c>
    </row>
    <row r="427" spans="1:17" x14ac:dyDescent="0.3">
      <c r="A427" t="str">
        <f t="shared" si="6"/>
        <v>G00035021616</v>
      </c>
      <c r="B427" t="s">
        <v>220</v>
      </c>
      <c r="C427" t="s">
        <v>136</v>
      </c>
      <c r="D427" t="s">
        <v>372</v>
      </c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>
        <v>4</v>
      </c>
      <c r="P427" s="24">
        <v>4</v>
      </c>
      <c r="Q427" s="24">
        <v>8</v>
      </c>
    </row>
    <row r="428" spans="1:17" x14ac:dyDescent="0.3">
      <c r="A428" t="str">
        <f t="shared" si="6"/>
        <v>G00035021617</v>
      </c>
      <c r="B428" t="s">
        <v>220</v>
      </c>
      <c r="C428" t="s">
        <v>138</v>
      </c>
      <c r="D428" t="s">
        <v>373</v>
      </c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>
        <v>2</v>
      </c>
      <c r="Q428" s="24">
        <v>2</v>
      </c>
    </row>
    <row r="429" spans="1:17" x14ac:dyDescent="0.3">
      <c r="A429" t="str">
        <f t="shared" si="6"/>
        <v>G00035021618</v>
      </c>
      <c r="B429" t="s">
        <v>220</v>
      </c>
      <c r="C429" t="s">
        <v>140</v>
      </c>
      <c r="D429" t="s">
        <v>374</v>
      </c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>
        <v>3</v>
      </c>
      <c r="Q429" s="24">
        <v>3</v>
      </c>
    </row>
    <row r="430" spans="1:17" x14ac:dyDescent="0.3">
      <c r="A430" t="str">
        <f t="shared" si="6"/>
        <v>G00035021619</v>
      </c>
      <c r="B430" t="s">
        <v>220</v>
      </c>
      <c r="C430" t="s">
        <v>142</v>
      </c>
      <c r="D430" t="s">
        <v>375</v>
      </c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>
        <v>2</v>
      </c>
      <c r="P430" s="24">
        <v>3</v>
      </c>
      <c r="Q430" s="24">
        <v>5</v>
      </c>
    </row>
    <row r="431" spans="1:17" x14ac:dyDescent="0.3">
      <c r="A431" t="str">
        <f t="shared" si="6"/>
        <v>G00035021644</v>
      </c>
      <c r="B431" t="s">
        <v>220</v>
      </c>
      <c r="C431" t="s">
        <v>276</v>
      </c>
      <c r="D431" t="s">
        <v>391</v>
      </c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>
        <v>26</v>
      </c>
      <c r="Q431" s="24">
        <v>26</v>
      </c>
    </row>
    <row r="432" spans="1:17" x14ac:dyDescent="0.3">
      <c r="A432" t="str">
        <f t="shared" si="6"/>
        <v>G00035070025</v>
      </c>
      <c r="B432" t="s">
        <v>220</v>
      </c>
      <c r="C432" t="s">
        <v>171</v>
      </c>
      <c r="D432" t="s">
        <v>318</v>
      </c>
      <c r="E432" s="24">
        <v>1</v>
      </c>
      <c r="F432" s="24">
        <v>37</v>
      </c>
      <c r="G432" s="24">
        <v>6</v>
      </c>
      <c r="H432" s="24">
        <v>4</v>
      </c>
      <c r="I432" s="24">
        <v>18</v>
      </c>
      <c r="J432" s="24">
        <v>17</v>
      </c>
      <c r="K432" s="24">
        <v>43</v>
      </c>
      <c r="L432" s="24">
        <v>16</v>
      </c>
      <c r="M432" s="24">
        <v>55</v>
      </c>
      <c r="N432" s="24">
        <v>147</v>
      </c>
      <c r="O432" s="24">
        <v>4</v>
      </c>
      <c r="P432" s="24">
        <v>33</v>
      </c>
      <c r="Q432" s="24">
        <v>381</v>
      </c>
    </row>
    <row r="433" spans="1:17" x14ac:dyDescent="0.3">
      <c r="A433" t="str">
        <f t="shared" si="6"/>
        <v>G00035070028</v>
      </c>
      <c r="B433" t="s">
        <v>220</v>
      </c>
      <c r="C433" t="s">
        <v>173</v>
      </c>
      <c r="D433" t="s">
        <v>319</v>
      </c>
      <c r="E433" s="24">
        <v>21</v>
      </c>
      <c r="F433" s="24">
        <v>37</v>
      </c>
      <c r="G433" s="24">
        <v>11</v>
      </c>
      <c r="H433" s="24">
        <v>4</v>
      </c>
      <c r="I433" s="24">
        <v>15</v>
      </c>
      <c r="J433" s="24">
        <v>24</v>
      </c>
      <c r="K433" s="24">
        <v>43</v>
      </c>
      <c r="L433" s="24">
        <v>15</v>
      </c>
      <c r="M433" s="24">
        <v>6</v>
      </c>
      <c r="N433" s="24">
        <v>111</v>
      </c>
      <c r="O433" s="24">
        <v>3</v>
      </c>
      <c r="P433" s="24">
        <v>23</v>
      </c>
      <c r="Q433" s="24">
        <v>313</v>
      </c>
    </row>
    <row r="434" spans="1:17" x14ac:dyDescent="0.3">
      <c r="A434" t="str">
        <f t="shared" si="6"/>
        <v>G00035D00006</v>
      </c>
      <c r="B434" t="s">
        <v>220</v>
      </c>
      <c r="C434" t="s">
        <v>177</v>
      </c>
      <c r="D434" t="s">
        <v>320</v>
      </c>
      <c r="E434" s="24">
        <v>4</v>
      </c>
      <c r="F434" s="24">
        <v>1</v>
      </c>
      <c r="G434" s="24">
        <v>10</v>
      </c>
      <c r="H434" s="24">
        <v>3</v>
      </c>
      <c r="I434" s="24"/>
      <c r="J434" s="24">
        <v>1</v>
      </c>
      <c r="K434" s="24">
        <v>2</v>
      </c>
      <c r="L434" s="24">
        <v>2</v>
      </c>
      <c r="M434" s="24">
        <v>7</v>
      </c>
      <c r="N434" s="24">
        <v>4</v>
      </c>
      <c r="O434" s="24"/>
      <c r="P434" s="24"/>
      <c r="Q434" s="24">
        <v>34</v>
      </c>
    </row>
    <row r="435" spans="1:17" x14ac:dyDescent="0.3">
      <c r="A435" t="str">
        <f t="shared" si="6"/>
        <v>G00035D00009</v>
      </c>
      <c r="B435" t="s">
        <v>220</v>
      </c>
      <c r="C435" t="s">
        <v>179</v>
      </c>
      <c r="D435" t="s">
        <v>323</v>
      </c>
      <c r="E435" s="24">
        <v>5</v>
      </c>
      <c r="F435" s="24">
        <v>3</v>
      </c>
      <c r="G435" s="24">
        <v>10</v>
      </c>
      <c r="H435" s="24">
        <v>2</v>
      </c>
      <c r="I435" s="24"/>
      <c r="J435" s="24">
        <v>5</v>
      </c>
      <c r="K435" s="24">
        <v>3</v>
      </c>
      <c r="L435" s="24">
        <v>2</v>
      </c>
      <c r="M435" s="24">
        <v>10</v>
      </c>
      <c r="N435" s="24">
        <v>4</v>
      </c>
      <c r="O435" s="24">
        <v>1</v>
      </c>
      <c r="P435" s="24"/>
      <c r="Q435" s="24">
        <v>45</v>
      </c>
    </row>
    <row r="436" spans="1:17" x14ac:dyDescent="0.3">
      <c r="A436" t="str">
        <f t="shared" si="6"/>
        <v>G00035D00010</v>
      </c>
      <c r="B436" t="s">
        <v>220</v>
      </c>
      <c r="C436" t="s">
        <v>181</v>
      </c>
      <c r="D436" t="s">
        <v>324</v>
      </c>
      <c r="E436" s="24">
        <v>2</v>
      </c>
      <c r="F436" s="24">
        <v>4</v>
      </c>
      <c r="G436" s="24">
        <v>10</v>
      </c>
      <c r="H436" s="24">
        <v>3</v>
      </c>
      <c r="I436" s="24"/>
      <c r="J436" s="24">
        <v>5</v>
      </c>
      <c r="K436" s="24">
        <v>1</v>
      </c>
      <c r="L436" s="24">
        <v>1</v>
      </c>
      <c r="M436" s="24">
        <v>6</v>
      </c>
      <c r="N436" s="24"/>
      <c r="O436" s="24"/>
      <c r="P436" s="24">
        <v>1</v>
      </c>
      <c r="Q436" s="24">
        <v>33</v>
      </c>
    </row>
    <row r="437" spans="1:17" x14ac:dyDescent="0.3">
      <c r="A437" t="str">
        <f t="shared" si="6"/>
        <v>G00035D00011</v>
      </c>
      <c r="B437" t="s">
        <v>220</v>
      </c>
      <c r="C437" t="s">
        <v>183</v>
      </c>
      <c r="D437" t="s">
        <v>325</v>
      </c>
      <c r="E437" s="24">
        <v>3</v>
      </c>
      <c r="F437" s="24">
        <v>2</v>
      </c>
      <c r="G437" s="24">
        <v>9</v>
      </c>
      <c r="H437" s="24">
        <v>2</v>
      </c>
      <c r="I437" s="24"/>
      <c r="J437" s="24">
        <v>5</v>
      </c>
      <c r="K437" s="24">
        <v>1</v>
      </c>
      <c r="L437" s="24">
        <v>1</v>
      </c>
      <c r="M437" s="24">
        <v>1</v>
      </c>
      <c r="N437" s="24">
        <v>4</v>
      </c>
      <c r="O437" s="24"/>
      <c r="P437" s="24"/>
      <c r="Q437" s="24">
        <v>28</v>
      </c>
    </row>
    <row r="438" spans="1:17" x14ac:dyDescent="0.3">
      <c r="A438" t="str">
        <f t="shared" si="6"/>
        <v>G00035D00017</v>
      </c>
      <c r="B438" t="s">
        <v>220</v>
      </c>
      <c r="C438" t="s">
        <v>269</v>
      </c>
      <c r="D438" t="s">
        <v>377</v>
      </c>
      <c r="E438" s="24"/>
      <c r="F438" s="24"/>
      <c r="G438" s="24">
        <v>2</v>
      </c>
      <c r="H438" s="24"/>
      <c r="I438" s="24"/>
      <c r="J438" s="24"/>
      <c r="K438" s="24"/>
      <c r="L438" s="24"/>
      <c r="M438" s="24"/>
      <c r="N438" s="24"/>
      <c r="O438" s="24"/>
      <c r="P438" s="24"/>
      <c r="Q438" s="24">
        <v>2</v>
      </c>
    </row>
    <row r="439" spans="1:17" x14ac:dyDescent="0.3">
      <c r="A439" t="str">
        <f t="shared" si="6"/>
        <v>G00035D00018</v>
      </c>
      <c r="B439" t="s">
        <v>220</v>
      </c>
      <c r="C439" t="s">
        <v>270</v>
      </c>
      <c r="D439" t="s">
        <v>378</v>
      </c>
      <c r="E439" s="24"/>
      <c r="F439" s="24"/>
      <c r="G439" s="24">
        <v>2</v>
      </c>
      <c r="H439" s="24"/>
      <c r="I439" s="24"/>
      <c r="J439" s="24"/>
      <c r="K439" s="24">
        <v>2</v>
      </c>
      <c r="L439" s="24"/>
      <c r="M439" s="24">
        <v>3</v>
      </c>
      <c r="N439" s="24"/>
      <c r="O439" s="24"/>
      <c r="P439" s="24"/>
      <c r="Q439" s="24">
        <v>7</v>
      </c>
    </row>
    <row r="440" spans="1:17" x14ac:dyDescent="0.3">
      <c r="A440" t="str">
        <f t="shared" si="6"/>
        <v>G00035D00019</v>
      </c>
      <c r="B440" t="s">
        <v>220</v>
      </c>
      <c r="C440" t="s">
        <v>271</v>
      </c>
      <c r="D440" t="s">
        <v>379</v>
      </c>
      <c r="E440" s="24"/>
      <c r="F440" s="24">
        <v>1</v>
      </c>
      <c r="G440" s="24">
        <v>2</v>
      </c>
      <c r="H440" s="24"/>
      <c r="I440" s="24"/>
      <c r="J440" s="24"/>
      <c r="K440" s="24">
        <v>2</v>
      </c>
      <c r="L440" s="24"/>
      <c r="M440" s="24">
        <v>3</v>
      </c>
      <c r="N440" s="24"/>
      <c r="O440" s="24"/>
      <c r="P440" s="24"/>
      <c r="Q440" s="24">
        <v>8</v>
      </c>
    </row>
    <row r="441" spans="1:17" x14ac:dyDescent="0.3">
      <c r="A441" t="str">
        <f t="shared" si="6"/>
        <v>G00035D00020</v>
      </c>
      <c r="B441" t="s">
        <v>220</v>
      </c>
      <c r="C441" t="s">
        <v>272</v>
      </c>
      <c r="D441" t="s">
        <v>380</v>
      </c>
      <c r="E441" s="24"/>
      <c r="F441" s="24"/>
      <c r="G441" s="24">
        <v>2</v>
      </c>
      <c r="H441" s="24"/>
      <c r="I441" s="24"/>
      <c r="J441" s="24"/>
      <c r="K441" s="24"/>
      <c r="L441" s="24">
        <v>2</v>
      </c>
      <c r="M441" s="24"/>
      <c r="N441" s="24"/>
      <c r="O441" s="24"/>
      <c r="P441" s="24"/>
      <c r="Q441" s="24">
        <v>4</v>
      </c>
    </row>
    <row r="442" spans="1:17" x14ac:dyDescent="0.3">
      <c r="A442" t="str">
        <f t="shared" si="6"/>
        <v>G00035D00021</v>
      </c>
      <c r="B442" t="s">
        <v>220</v>
      </c>
      <c r="C442" t="s">
        <v>185</v>
      </c>
      <c r="D442" t="s">
        <v>381</v>
      </c>
      <c r="E442" s="24">
        <v>1</v>
      </c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>
        <v>1</v>
      </c>
      <c r="Q442" s="24">
        <v>2</v>
      </c>
    </row>
    <row r="443" spans="1:17" x14ac:dyDescent="0.3">
      <c r="A443" t="str">
        <f t="shared" si="6"/>
        <v>G00035D00022</v>
      </c>
      <c r="B443" t="s">
        <v>220</v>
      </c>
      <c r="C443" t="s">
        <v>187</v>
      </c>
      <c r="D443" t="s">
        <v>382</v>
      </c>
      <c r="E443" s="24">
        <v>1</v>
      </c>
      <c r="F443" s="24"/>
      <c r="G443" s="24">
        <v>1</v>
      </c>
      <c r="H443" s="24"/>
      <c r="I443" s="24"/>
      <c r="J443" s="24"/>
      <c r="K443" s="24"/>
      <c r="L443" s="24"/>
      <c r="M443" s="24"/>
      <c r="N443" s="24"/>
      <c r="O443" s="24"/>
      <c r="P443" s="24"/>
      <c r="Q443" s="24">
        <v>2</v>
      </c>
    </row>
    <row r="444" spans="1:17" x14ac:dyDescent="0.3">
      <c r="A444" t="str">
        <f t="shared" si="6"/>
        <v>G00035D00024</v>
      </c>
      <c r="B444" t="s">
        <v>220</v>
      </c>
      <c r="C444" t="s">
        <v>191</v>
      </c>
      <c r="D444" t="s">
        <v>384</v>
      </c>
      <c r="E444" s="24">
        <v>1</v>
      </c>
      <c r="F444" s="24">
        <v>1</v>
      </c>
      <c r="G444" s="24"/>
      <c r="H444" s="24"/>
      <c r="I444" s="24"/>
      <c r="J444" s="24"/>
      <c r="K444" s="24"/>
      <c r="L444" s="24"/>
      <c r="M444" s="24">
        <v>1</v>
      </c>
      <c r="N444" s="24"/>
      <c r="O444" s="24"/>
      <c r="P444" s="24">
        <v>1</v>
      </c>
      <c r="Q444" s="24">
        <v>4</v>
      </c>
    </row>
    <row r="445" spans="1:17" x14ac:dyDescent="0.3">
      <c r="A445" t="str">
        <f t="shared" si="6"/>
        <v>G00035D00025</v>
      </c>
      <c r="B445" t="s">
        <v>220</v>
      </c>
      <c r="C445" t="s">
        <v>194</v>
      </c>
      <c r="D445" t="s">
        <v>322</v>
      </c>
      <c r="E445" s="24">
        <v>1</v>
      </c>
      <c r="F445" s="24"/>
      <c r="G445" s="24">
        <v>4</v>
      </c>
      <c r="H445" s="24">
        <v>3</v>
      </c>
      <c r="I445" s="24">
        <v>2</v>
      </c>
      <c r="J445" s="24">
        <v>2</v>
      </c>
      <c r="K445" s="24">
        <v>6</v>
      </c>
      <c r="L445" s="24">
        <v>2</v>
      </c>
      <c r="M445" s="24">
        <v>4</v>
      </c>
      <c r="N445" s="24"/>
      <c r="O445" s="24">
        <v>2</v>
      </c>
      <c r="P445" s="24"/>
      <c r="Q445" s="24">
        <v>26</v>
      </c>
    </row>
    <row r="446" spans="1:17" x14ac:dyDescent="0.3">
      <c r="A446" t="str">
        <f t="shared" si="6"/>
        <v>G00035D00026</v>
      </c>
      <c r="B446" t="s">
        <v>220</v>
      </c>
      <c r="C446" t="s">
        <v>196</v>
      </c>
      <c r="D446" t="s">
        <v>321</v>
      </c>
      <c r="E446" s="24">
        <v>12</v>
      </c>
      <c r="F446" s="24">
        <v>14</v>
      </c>
      <c r="G446" s="24">
        <v>29</v>
      </c>
      <c r="H446" s="24">
        <v>19</v>
      </c>
      <c r="I446" s="24"/>
      <c r="J446" s="24">
        <v>24</v>
      </c>
      <c r="K446" s="24">
        <v>11</v>
      </c>
      <c r="L446" s="24">
        <v>22</v>
      </c>
      <c r="M446" s="24">
        <v>30</v>
      </c>
      <c r="N446" s="24">
        <v>26</v>
      </c>
      <c r="O446" s="24">
        <v>5</v>
      </c>
      <c r="P446" s="24">
        <v>4</v>
      </c>
      <c r="Q446" s="24">
        <v>196</v>
      </c>
    </row>
    <row r="447" spans="1:17" x14ac:dyDescent="0.3">
      <c r="A447" t="str">
        <f t="shared" si="6"/>
        <v>G00035D00132</v>
      </c>
      <c r="B447" t="s">
        <v>220</v>
      </c>
      <c r="C447" t="s">
        <v>199</v>
      </c>
      <c r="D447" t="s">
        <v>326</v>
      </c>
      <c r="E447" s="24">
        <v>13</v>
      </c>
      <c r="F447" s="24">
        <v>69</v>
      </c>
      <c r="G447" s="24">
        <v>16</v>
      </c>
      <c r="H447" s="24">
        <v>17</v>
      </c>
      <c r="I447" s="24">
        <v>18</v>
      </c>
      <c r="J447" s="24">
        <v>27</v>
      </c>
      <c r="K447" s="24">
        <v>13</v>
      </c>
      <c r="L447" s="24">
        <v>21</v>
      </c>
      <c r="M447" s="24">
        <v>49</v>
      </c>
      <c r="N447" s="24">
        <v>34</v>
      </c>
      <c r="O447" s="24">
        <v>24</v>
      </c>
      <c r="P447" s="24">
        <v>21</v>
      </c>
      <c r="Q447" s="24">
        <v>322</v>
      </c>
    </row>
    <row r="448" spans="1:17" x14ac:dyDescent="0.3">
      <c r="A448" t="str">
        <f t="shared" si="6"/>
        <v>G00035D00134</v>
      </c>
      <c r="B448" t="s">
        <v>220</v>
      </c>
      <c r="C448" t="s">
        <v>201</v>
      </c>
      <c r="D448" t="s">
        <v>327</v>
      </c>
      <c r="E448" s="24">
        <v>7</v>
      </c>
      <c r="F448" s="24">
        <v>3</v>
      </c>
      <c r="G448" s="24">
        <v>5</v>
      </c>
      <c r="H448" s="24">
        <v>10</v>
      </c>
      <c r="I448" s="24">
        <v>1</v>
      </c>
      <c r="J448" s="24">
        <v>3</v>
      </c>
      <c r="K448" s="24"/>
      <c r="L448" s="24">
        <v>1</v>
      </c>
      <c r="M448" s="24">
        <v>3</v>
      </c>
      <c r="N448" s="24">
        <v>1</v>
      </c>
      <c r="O448" s="24">
        <v>8</v>
      </c>
      <c r="P448" s="24">
        <v>4</v>
      </c>
      <c r="Q448" s="24">
        <v>46</v>
      </c>
    </row>
    <row r="449" spans="1:17" x14ac:dyDescent="0.3">
      <c r="A449" t="str">
        <f t="shared" si="6"/>
        <v>G00035D00135</v>
      </c>
      <c r="B449" t="s">
        <v>220</v>
      </c>
      <c r="C449" t="s">
        <v>247</v>
      </c>
      <c r="D449" t="s">
        <v>328</v>
      </c>
      <c r="E449" s="24">
        <v>1</v>
      </c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>
        <v>1</v>
      </c>
    </row>
    <row r="450" spans="1:17" x14ac:dyDescent="0.3">
      <c r="A450" t="str">
        <f t="shared" si="6"/>
        <v>G00035D00136</v>
      </c>
      <c r="B450" t="s">
        <v>220</v>
      </c>
      <c r="C450" t="s">
        <v>203</v>
      </c>
      <c r="D450" t="s">
        <v>385</v>
      </c>
      <c r="E450" s="24"/>
      <c r="F450" s="24"/>
      <c r="G450" s="24">
        <v>2</v>
      </c>
      <c r="H450" s="24">
        <v>1</v>
      </c>
      <c r="I450" s="24"/>
      <c r="J450" s="24">
        <v>2</v>
      </c>
      <c r="K450" s="24">
        <v>1</v>
      </c>
      <c r="L450" s="24"/>
      <c r="M450" s="24">
        <v>1</v>
      </c>
      <c r="N450" s="24"/>
      <c r="O450" s="24"/>
      <c r="P450" s="24">
        <v>1</v>
      </c>
      <c r="Q450" s="24">
        <v>8</v>
      </c>
    </row>
    <row r="451" spans="1:17" x14ac:dyDescent="0.3">
      <c r="A451" t="str">
        <f t="shared" si="6"/>
        <v>G00037021400</v>
      </c>
      <c r="B451" t="s">
        <v>221</v>
      </c>
      <c r="C451" t="s">
        <v>77</v>
      </c>
      <c r="D451" t="s">
        <v>302</v>
      </c>
      <c r="E451" s="24"/>
      <c r="F451" s="24"/>
      <c r="G451" s="24"/>
      <c r="H451" s="24"/>
      <c r="I451" s="24"/>
      <c r="J451" s="24">
        <v>300</v>
      </c>
      <c r="K451" s="24"/>
      <c r="L451" s="24"/>
      <c r="M451" s="24"/>
      <c r="N451" s="24"/>
      <c r="O451" s="24">
        <v>500</v>
      </c>
      <c r="P451" s="24"/>
      <c r="Q451" s="24">
        <v>800</v>
      </c>
    </row>
    <row r="452" spans="1:17" x14ac:dyDescent="0.3">
      <c r="A452" t="str">
        <f t="shared" si="6"/>
        <v>G00037D00006</v>
      </c>
      <c r="B452" t="s">
        <v>221</v>
      </c>
      <c r="C452" t="s">
        <v>177</v>
      </c>
      <c r="D452" t="s">
        <v>320</v>
      </c>
      <c r="E452" s="24"/>
      <c r="F452" s="24"/>
      <c r="G452" s="24">
        <v>6</v>
      </c>
      <c r="H452" s="24"/>
      <c r="I452" s="24"/>
      <c r="J452" s="24"/>
      <c r="K452" s="24"/>
      <c r="L452" s="24"/>
      <c r="M452" s="24"/>
      <c r="N452" s="24"/>
      <c r="O452" s="24"/>
      <c r="P452" s="24"/>
      <c r="Q452" s="24">
        <v>6</v>
      </c>
    </row>
    <row r="453" spans="1:17" x14ac:dyDescent="0.3">
      <c r="A453" t="str">
        <f t="shared" si="6"/>
        <v>G00037D00009</v>
      </c>
      <c r="B453" t="s">
        <v>221</v>
      </c>
      <c r="C453" t="s">
        <v>179</v>
      </c>
      <c r="D453" t="s">
        <v>323</v>
      </c>
      <c r="E453" s="24"/>
      <c r="F453" s="24"/>
      <c r="G453" s="24">
        <v>9</v>
      </c>
      <c r="H453" s="24"/>
      <c r="I453" s="24"/>
      <c r="J453" s="24"/>
      <c r="K453" s="24"/>
      <c r="L453" s="24"/>
      <c r="M453" s="24"/>
      <c r="N453" s="24"/>
      <c r="O453" s="24"/>
      <c r="P453" s="24"/>
      <c r="Q453" s="24">
        <v>9</v>
      </c>
    </row>
    <row r="454" spans="1:17" x14ac:dyDescent="0.3">
      <c r="A454" t="str">
        <f t="shared" si="6"/>
        <v>G00037D00010</v>
      </c>
      <c r="B454" t="s">
        <v>221</v>
      </c>
      <c r="C454" t="s">
        <v>181</v>
      </c>
      <c r="D454" t="s">
        <v>324</v>
      </c>
      <c r="E454" s="24"/>
      <c r="F454" s="24"/>
      <c r="G454" s="24">
        <v>2</v>
      </c>
      <c r="H454" s="24"/>
      <c r="I454" s="24"/>
      <c r="J454" s="24"/>
      <c r="K454" s="24"/>
      <c r="L454" s="24"/>
      <c r="M454" s="24"/>
      <c r="N454" s="24"/>
      <c r="O454" s="24"/>
      <c r="P454" s="24"/>
      <c r="Q454" s="24">
        <v>2</v>
      </c>
    </row>
    <row r="455" spans="1:17" x14ac:dyDescent="0.3">
      <c r="A455" t="str">
        <f t="shared" si="6"/>
        <v>G00037D00011</v>
      </c>
      <c r="B455" t="s">
        <v>221</v>
      </c>
      <c r="C455" t="s">
        <v>183</v>
      </c>
      <c r="D455" t="s">
        <v>325</v>
      </c>
      <c r="E455" s="24"/>
      <c r="F455" s="24"/>
      <c r="G455" s="24">
        <v>6</v>
      </c>
      <c r="H455" s="24"/>
      <c r="I455" s="24"/>
      <c r="J455" s="24"/>
      <c r="K455" s="24"/>
      <c r="L455" s="24"/>
      <c r="M455" s="24"/>
      <c r="N455" s="24"/>
      <c r="O455" s="24"/>
      <c r="P455" s="24"/>
      <c r="Q455" s="24">
        <v>6</v>
      </c>
    </row>
    <row r="456" spans="1:17" x14ac:dyDescent="0.3">
      <c r="A456" t="str">
        <f t="shared" ref="A456:A519" si="7">CONCATENATE(B456,C456)</f>
        <v>G00037D00017</v>
      </c>
      <c r="B456" t="s">
        <v>221</v>
      </c>
      <c r="C456" t="s">
        <v>269</v>
      </c>
      <c r="D456" t="s">
        <v>377</v>
      </c>
      <c r="E456" s="24"/>
      <c r="F456" s="24"/>
      <c r="G456" s="24">
        <v>2</v>
      </c>
      <c r="H456" s="24"/>
      <c r="I456" s="24"/>
      <c r="J456" s="24"/>
      <c r="K456" s="24"/>
      <c r="L456" s="24"/>
      <c r="M456" s="24"/>
      <c r="N456" s="24"/>
      <c r="O456" s="24"/>
      <c r="P456" s="24"/>
      <c r="Q456" s="24">
        <v>2</v>
      </c>
    </row>
    <row r="457" spans="1:17" x14ac:dyDescent="0.3">
      <c r="A457" t="str">
        <f t="shared" si="7"/>
        <v>G00037D00018</v>
      </c>
      <c r="B457" t="s">
        <v>221</v>
      </c>
      <c r="C457" t="s">
        <v>270</v>
      </c>
      <c r="D457" t="s">
        <v>378</v>
      </c>
      <c r="E457" s="24"/>
      <c r="F457" s="24"/>
      <c r="G457" s="24">
        <v>1</v>
      </c>
      <c r="H457" s="24"/>
      <c r="I457" s="24"/>
      <c r="J457" s="24"/>
      <c r="K457" s="24"/>
      <c r="L457" s="24"/>
      <c r="M457" s="24"/>
      <c r="N457" s="24"/>
      <c r="O457" s="24"/>
      <c r="P457" s="24"/>
      <c r="Q457" s="24">
        <v>1</v>
      </c>
    </row>
    <row r="458" spans="1:17" x14ac:dyDescent="0.3">
      <c r="A458" t="str">
        <f t="shared" si="7"/>
        <v>G00037D00019</v>
      </c>
      <c r="B458" t="s">
        <v>221</v>
      </c>
      <c r="C458" t="s">
        <v>271</v>
      </c>
      <c r="D458" t="s">
        <v>379</v>
      </c>
      <c r="E458" s="24"/>
      <c r="F458" s="24"/>
      <c r="G458" s="24">
        <v>3</v>
      </c>
      <c r="H458" s="24"/>
      <c r="I458" s="24"/>
      <c r="J458" s="24"/>
      <c r="K458" s="24"/>
      <c r="L458" s="24"/>
      <c r="M458" s="24"/>
      <c r="N458" s="24"/>
      <c r="O458" s="24"/>
      <c r="P458" s="24"/>
      <c r="Q458" s="24">
        <v>3</v>
      </c>
    </row>
    <row r="459" spans="1:17" x14ac:dyDescent="0.3">
      <c r="A459" t="str">
        <f t="shared" si="7"/>
        <v>G00037D00020</v>
      </c>
      <c r="B459" t="s">
        <v>221</v>
      </c>
      <c r="C459" t="s">
        <v>272</v>
      </c>
      <c r="D459" t="s">
        <v>380</v>
      </c>
      <c r="E459" s="24"/>
      <c r="F459" s="24"/>
      <c r="G459" s="24">
        <v>1</v>
      </c>
      <c r="H459" s="24"/>
      <c r="I459" s="24"/>
      <c r="J459" s="24"/>
      <c r="K459" s="24"/>
      <c r="L459" s="24"/>
      <c r="M459" s="24"/>
      <c r="N459" s="24"/>
      <c r="O459" s="24"/>
      <c r="P459" s="24"/>
      <c r="Q459" s="24">
        <v>1</v>
      </c>
    </row>
    <row r="460" spans="1:17" x14ac:dyDescent="0.3">
      <c r="A460" t="str">
        <f t="shared" si="7"/>
        <v>G00037D00022</v>
      </c>
      <c r="B460" t="s">
        <v>221</v>
      </c>
      <c r="C460" t="s">
        <v>187</v>
      </c>
      <c r="D460" t="s">
        <v>382</v>
      </c>
      <c r="E460" s="24"/>
      <c r="F460" s="24"/>
      <c r="G460" s="24">
        <v>1</v>
      </c>
      <c r="H460" s="24"/>
      <c r="I460" s="24"/>
      <c r="J460" s="24"/>
      <c r="K460" s="24"/>
      <c r="L460" s="24"/>
      <c r="M460" s="24"/>
      <c r="N460" s="24"/>
      <c r="O460" s="24"/>
      <c r="P460" s="24"/>
      <c r="Q460" s="24">
        <v>1</v>
      </c>
    </row>
    <row r="461" spans="1:17" x14ac:dyDescent="0.3">
      <c r="A461" t="str">
        <f t="shared" si="7"/>
        <v>G00037D00024</v>
      </c>
      <c r="B461" t="s">
        <v>221</v>
      </c>
      <c r="C461" t="s">
        <v>191</v>
      </c>
      <c r="D461" t="s">
        <v>384</v>
      </c>
      <c r="E461" s="24"/>
      <c r="F461" s="24"/>
      <c r="G461" s="24">
        <v>4</v>
      </c>
      <c r="H461" s="24"/>
      <c r="I461" s="24"/>
      <c r="J461" s="24"/>
      <c r="K461" s="24"/>
      <c r="L461" s="24"/>
      <c r="M461" s="24"/>
      <c r="N461" s="24"/>
      <c r="O461" s="24"/>
      <c r="P461" s="24"/>
      <c r="Q461" s="24">
        <v>4</v>
      </c>
    </row>
    <row r="462" spans="1:17" x14ac:dyDescent="0.3">
      <c r="A462" t="str">
        <f t="shared" si="7"/>
        <v>G00037D00026</v>
      </c>
      <c r="B462" t="s">
        <v>221</v>
      </c>
      <c r="C462" t="s">
        <v>196</v>
      </c>
      <c r="D462" t="s">
        <v>321</v>
      </c>
      <c r="E462" s="24"/>
      <c r="F462" s="24"/>
      <c r="G462" s="24">
        <v>5</v>
      </c>
      <c r="H462" s="24"/>
      <c r="I462" s="24"/>
      <c r="J462" s="24"/>
      <c r="K462" s="24"/>
      <c r="L462" s="24"/>
      <c r="M462" s="24"/>
      <c r="N462" s="24"/>
      <c r="O462" s="24"/>
      <c r="P462" s="24"/>
      <c r="Q462" s="24">
        <v>5</v>
      </c>
    </row>
    <row r="463" spans="1:17" x14ac:dyDescent="0.3">
      <c r="A463" t="str">
        <f t="shared" si="7"/>
        <v>G00037010515</v>
      </c>
      <c r="B463" t="s">
        <v>221</v>
      </c>
      <c r="C463" t="s">
        <v>23</v>
      </c>
      <c r="D463" t="s">
        <v>277</v>
      </c>
      <c r="E463" s="24"/>
      <c r="F463" s="24"/>
      <c r="G463" s="24"/>
      <c r="H463" s="24"/>
      <c r="I463" s="24"/>
      <c r="J463" s="24"/>
      <c r="K463" s="24"/>
      <c r="L463" s="24">
        <v>20</v>
      </c>
      <c r="M463" s="24">
        <v>100</v>
      </c>
      <c r="N463" s="24">
        <v>221</v>
      </c>
      <c r="O463" s="24"/>
      <c r="P463" s="24"/>
      <c r="Q463" s="24">
        <v>341</v>
      </c>
    </row>
    <row r="464" spans="1:17" x14ac:dyDescent="0.3">
      <c r="A464" t="str">
        <f t="shared" si="7"/>
        <v>G00037021162</v>
      </c>
      <c r="B464" t="s">
        <v>221</v>
      </c>
      <c r="C464" t="s">
        <v>47</v>
      </c>
      <c r="D464" t="s">
        <v>283</v>
      </c>
      <c r="E464" s="24"/>
      <c r="F464" s="24"/>
      <c r="G464" s="24"/>
      <c r="H464" s="24"/>
      <c r="I464" s="24"/>
      <c r="J464" s="24"/>
      <c r="K464" s="24"/>
      <c r="L464" s="24">
        <v>1</v>
      </c>
      <c r="M464" s="24"/>
      <c r="N464" s="24"/>
      <c r="O464" s="24"/>
      <c r="P464" s="24"/>
      <c r="Q464" s="24">
        <v>1</v>
      </c>
    </row>
    <row r="465" spans="1:17" x14ac:dyDescent="0.3">
      <c r="A465" t="str">
        <f t="shared" si="7"/>
        <v>G00037021171</v>
      </c>
      <c r="B465" t="s">
        <v>221</v>
      </c>
      <c r="C465" t="s">
        <v>49</v>
      </c>
      <c r="D465" t="s">
        <v>284</v>
      </c>
      <c r="E465" s="24"/>
      <c r="F465" s="24">
        <v>10</v>
      </c>
      <c r="G465" s="24"/>
      <c r="H465" s="24">
        <v>10</v>
      </c>
      <c r="I465" s="24"/>
      <c r="J465" s="24">
        <v>10</v>
      </c>
      <c r="K465" s="24">
        <v>200</v>
      </c>
      <c r="L465" s="24">
        <v>163</v>
      </c>
      <c r="M465" s="24">
        <v>370</v>
      </c>
      <c r="N465" s="24">
        <v>474</v>
      </c>
      <c r="O465" s="24">
        <v>70</v>
      </c>
      <c r="P465" s="24">
        <v>300</v>
      </c>
      <c r="Q465" s="24">
        <v>1607</v>
      </c>
    </row>
    <row r="466" spans="1:17" x14ac:dyDescent="0.3">
      <c r="A466" t="str">
        <f t="shared" si="7"/>
        <v>G00037021241</v>
      </c>
      <c r="B466" t="s">
        <v>221</v>
      </c>
      <c r="C466" t="s">
        <v>226</v>
      </c>
      <c r="D466" t="s">
        <v>286</v>
      </c>
      <c r="E466" s="24"/>
      <c r="F466" s="24"/>
      <c r="G466" s="24"/>
      <c r="H466" s="24"/>
      <c r="I466" s="24"/>
      <c r="J466" s="24"/>
      <c r="K466" s="24">
        <v>350</v>
      </c>
      <c r="L466" s="24">
        <v>430</v>
      </c>
      <c r="M466" s="24">
        <v>411</v>
      </c>
      <c r="N466" s="24">
        <v>502</v>
      </c>
      <c r="O466" s="24"/>
      <c r="P466" s="24">
        <v>370</v>
      </c>
      <c r="Q466" s="24">
        <v>2063</v>
      </c>
    </row>
    <row r="467" spans="1:17" x14ac:dyDescent="0.3">
      <c r="A467" t="str">
        <f t="shared" si="7"/>
        <v>G00037021251</v>
      </c>
      <c r="B467" t="s">
        <v>221</v>
      </c>
      <c r="C467" t="s">
        <v>228</v>
      </c>
      <c r="D467" t="s">
        <v>289</v>
      </c>
      <c r="E467" s="24"/>
      <c r="F467" s="24"/>
      <c r="G467" s="24"/>
      <c r="H467" s="24"/>
      <c r="I467" s="24"/>
      <c r="J467" s="24">
        <v>2</v>
      </c>
      <c r="K467" s="24"/>
      <c r="L467" s="24"/>
      <c r="M467" s="24">
        <v>64</v>
      </c>
      <c r="N467" s="24"/>
      <c r="O467" s="24"/>
      <c r="P467" s="24"/>
      <c r="Q467" s="24">
        <v>66</v>
      </c>
    </row>
    <row r="468" spans="1:17" x14ac:dyDescent="0.3">
      <c r="A468" t="str">
        <f t="shared" si="7"/>
        <v>G00037021252</v>
      </c>
      <c r="B468" t="s">
        <v>221</v>
      </c>
      <c r="C468" t="s">
        <v>229</v>
      </c>
      <c r="D468" t="s">
        <v>290</v>
      </c>
      <c r="E468" s="24"/>
      <c r="F468" s="24"/>
      <c r="G468" s="24"/>
      <c r="H468" s="24"/>
      <c r="I468" s="24"/>
      <c r="J468" s="24"/>
      <c r="K468" s="24"/>
      <c r="L468" s="24"/>
      <c r="M468" s="24">
        <v>20</v>
      </c>
      <c r="N468" s="24"/>
      <c r="O468" s="24"/>
      <c r="P468" s="24"/>
      <c r="Q468" s="24">
        <v>20</v>
      </c>
    </row>
    <row r="469" spans="1:17" x14ac:dyDescent="0.3">
      <c r="A469" t="str">
        <f t="shared" si="7"/>
        <v>G00037021253</v>
      </c>
      <c r="B469" t="s">
        <v>221</v>
      </c>
      <c r="C469" t="s">
        <v>230</v>
      </c>
      <c r="D469" t="s">
        <v>291</v>
      </c>
      <c r="E469" s="24"/>
      <c r="F469" s="24"/>
      <c r="G469" s="24"/>
      <c r="H469" s="24"/>
      <c r="I469" s="24"/>
      <c r="J469" s="24"/>
      <c r="K469" s="24"/>
      <c r="L469" s="24"/>
      <c r="M469" s="24">
        <v>4</v>
      </c>
      <c r="N469" s="24">
        <v>1</v>
      </c>
      <c r="O469" s="24"/>
      <c r="P469" s="24"/>
      <c r="Q469" s="24">
        <v>5</v>
      </c>
    </row>
    <row r="470" spans="1:17" x14ac:dyDescent="0.3">
      <c r="A470" t="str">
        <f t="shared" si="7"/>
        <v>G00037021254</v>
      </c>
      <c r="B470" t="s">
        <v>221</v>
      </c>
      <c r="C470" t="s">
        <v>231</v>
      </c>
      <c r="D470" t="s">
        <v>292</v>
      </c>
      <c r="E470" s="24"/>
      <c r="F470" s="24"/>
      <c r="G470" s="24"/>
      <c r="H470" s="24"/>
      <c r="I470" s="24"/>
      <c r="J470" s="24">
        <v>5</v>
      </c>
      <c r="K470" s="24"/>
      <c r="L470" s="24"/>
      <c r="M470" s="24">
        <v>6</v>
      </c>
      <c r="N470" s="24">
        <v>2</v>
      </c>
      <c r="O470" s="24"/>
      <c r="P470" s="24"/>
      <c r="Q470" s="24">
        <v>13</v>
      </c>
    </row>
    <row r="471" spans="1:17" x14ac:dyDescent="0.3">
      <c r="A471" t="str">
        <f t="shared" si="7"/>
        <v>G00037021265</v>
      </c>
      <c r="B471" t="s">
        <v>221</v>
      </c>
      <c r="C471" t="s">
        <v>58</v>
      </c>
      <c r="D471" t="s">
        <v>329</v>
      </c>
      <c r="E471" s="24"/>
      <c r="F471" s="24"/>
      <c r="G471" s="24"/>
      <c r="H471" s="24"/>
      <c r="I471" s="24"/>
      <c r="J471" s="24"/>
      <c r="K471" s="24">
        <v>7</v>
      </c>
      <c r="L471" s="24">
        <v>7</v>
      </c>
      <c r="M471" s="24">
        <v>6</v>
      </c>
      <c r="N471" s="24">
        <v>10</v>
      </c>
      <c r="O471" s="24">
        <v>30</v>
      </c>
      <c r="P471" s="24"/>
      <c r="Q471" s="24">
        <v>60</v>
      </c>
    </row>
    <row r="472" spans="1:17" x14ac:dyDescent="0.3">
      <c r="A472" t="str">
        <f t="shared" si="7"/>
        <v>G00037021267</v>
      </c>
      <c r="B472" t="s">
        <v>221</v>
      </c>
      <c r="C472" t="s">
        <v>60</v>
      </c>
      <c r="D472" t="s">
        <v>293</v>
      </c>
      <c r="E472" s="24"/>
      <c r="F472" s="24"/>
      <c r="G472" s="24"/>
      <c r="H472" s="24"/>
      <c r="I472" s="24"/>
      <c r="J472" s="24"/>
      <c r="K472" s="24">
        <v>3</v>
      </c>
      <c r="L472" s="24">
        <v>12</v>
      </c>
      <c r="M472" s="24">
        <v>5</v>
      </c>
      <c r="N472" s="24">
        <v>11</v>
      </c>
      <c r="O472" s="24">
        <v>20</v>
      </c>
      <c r="P472" s="24"/>
      <c r="Q472" s="24">
        <v>51</v>
      </c>
    </row>
    <row r="473" spans="1:17" x14ac:dyDescent="0.3">
      <c r="A473" t="str">
        <f t="shared" si="7"/>
        <v>G00037021357</v>
      </c>
      <c r="B473" t="s">
        <v>221</v>
      </c>
      <c r="C473" t="s">
        <v>232</v>
      </c>
      <c r="D473" t="s">
        <v>295</v>
      </c>
      <c r="E473" s="24"/>
      <c r="F473" s="24"/>
      <c r="G473" s="24"/>
      <c r="H473" s="24"/>
      <c r="I473" s="24"/>
      <c r="J473" s="24">
        <v>3</v>
      </c>
      <c r="K473" s="24"/>
      <c r="L473" s="24"/>
      <c r="M473" s="24"/>
      <c r="N473" s="24">
        <v>4</v>
      </c>
      <c r="O473" s="24"/>
      <c r="P473" s="24"/>
      <c r="Q473" s="24">
        <v>7</v>
      </c>
    </row>
    <row r="474" spans="1:17" x14ac:dyDescent="0.3">
      <c r="A474" t="str">
        <f t="shared" si="7"/>
        <v>G00037021358</v>
      </c>
      <c r="B474" t="s">
        <v>221</v>
      </c>
      <c r="C474" t="s">
        <v>233</v>
      </c>
      <c r="D474" t="s">
        <v>296</v>
      </c>
      <c r="E474" s="24"/>
      <c r="F474" s="24"/>
      <c r="G474" s="24"/>
      <c r="H474" s="24"/>
      <c r="I474" s="24"/>
      <c r="J474" s="24"/>
      <c r="K474" s="24"/>
      <c r="L474" s="24"/>
      <c r="M474" s="24">
        <v>2</v>
      </c>
      <c r="N474" s="24">
        <v>4</v>
      </c>
      <c r="O474" s="24"/>
      <c r="P474" s="24"/>
      <c r="Q474" s="24">
        <v>6</v>
      </c>
    </row>
    <row r="475" spans="1:17" x14ac:dyDescent="0.3">
      <c r="A475" t="str">
        <f t="shared" si="7"/>
        <v>G00037021380</v>
      </c>
      <c r="B475" t="s">
        <v>221</v>
      </c>
      <c r="C475" t="s">
        <v>67</v>
      </c>
      <c r="D475" t="s">
        <v>297</v>
      </c>
      <c r="E475" s="24"/>
      <c r="F475" s="24">
        <v>5</v>
      </c>
      <c r="G475" s="24"/>
      <c r="H475" s="24">
        <v>5</v>
      </c>
      <c r="I475" s="24"/>
      <c r="J475" s="24">
        <v>10</v>
      </c>
      <c r="K475" s="24"/>
      <c r="L475" s="24">
        <v>21</v>
      </c>
      <c r="M475" s="24"/>
      <c r="N475" s="24">
        <v>12</v>
      </c>
      <c r="O475" s="24"/>
      <c r="P475" s="24"/>
      <c r="Q475" s="24">
        <v>53</v>
      </c>
    </row>
    <row r="476" spans="1:17" x14ac:dyDescent="0.3">
      <c r="A476" t="str">
        <f t="shared" si="7"/>
        <v>G00037021381</v>
      </c>
      <c r="B476" t="s">
        <v>221</v>
      </c>
      <c r="C476" t="s">
        <v>69</v>
      </c>
      <c r="D476" t="s">
        <v>298</v>
      </c>
      <c r="E476" s="24"/>
      <c r="F476" s="24"/>
      <c r="G476" s="24"/>
      <c r="H476" s="24"/>
      <c r="I476" s="24"/>
      <c r="J476" s="24"/>
      <c r="K476" s="24">
        <v>5</v>
      </c>
      <c r="L476" s="24">
        <v>20</v>
      </c>
      <c r="M476" s="24">
        <v>10</v>
      </c>
      <c r="N476" s="24">
        <v>20</v>
      </c>
      <c r="O476" s="24"/>
      <c r="P476" s="24">
        <v>3</v>
      </c>
      <c r="Q476" s="24">
        <v>58</v>
      </c>
    </row>
    <row r="477" spans="1:17" x14ac:dyDescent="0.3">
      <c r="A477" t="str">
        <f t="shared" si="7"/>
        <v>G00037021394</v>
      </c>
      <c r="B477" t="s">
        <v>221</v>
      </c>
      <c r="C477" t="s">
        <v>234</v>
      </c>
      <c r="D477" t="s">
        <v>299</v>
      </c>
      <c r="E477" s="24"/>
      <c r="F477" s="24"/>
      <c r="G477" s="24"/>
      <c r="H477" s="24"/>
      <c r="I477" s="24"/>
      <c r="J477" s="24"/>
      <c r="K477" s="24">
        <v>10</v>
      </c>
      <c r="L477" s="24">
        <v>20</v>
      </c>
      <c r="M477" s="24">
        <v>15</v>
      </c>
      <c r="N477" s="24"/>
      <c r="O477" s="24"/>
      <c r="P477" s="24"/>
      <c r="Q477" s="24">
        <v>45</v>
      </c>
    </row>
    <row r="478" spans="1:17" x14ac:dyDescent="0.3">
      <c r="A478" t="str">
        <f t="shared" si="7"/>
        <v>G00037021395</v>
      </c>
      <c r="B478" t="s">
        <v>221</v>
      </c>
      <c r="C478" t="s">
        <v>235</v>
      </c>
      <c r="D478" t="s">
        <v>300</v>
      </c>
      <c r="E478" s="24"/>
      <c r="F478" s="24"/>
      <c r="G478" s="24"/>
      <c r="H478" s="24"/>
      <c r="I478" s="24"/>
      <c r="J478" s="24"/>
      <c r="K478" s="24">
        <v>20</v>
      </c>
      <c r="L478" s="24">
        <v>15</v>
      </c>
      <c r="M478" s="24">
        <v>16</v>
      </c>
      <c r="N478" s="24">
        <v>8</v>
      </c>
      <c r="O478" s="24"/>
      <c r="P478" s="24"/>
      <c r="Q478" s="24">
        <v>59</v>
      </c>
    </row>
    <row r="479" spans="1:17" x14ac:dyDescent="0.3">
      <c r="A479" t="str">
        <f t="shared" si="7"/>
        <v>G00037021396</v>
      </c>
      <c r="B479" t="s">
        <v>221</v>
      </c>
      <c r="C479" t="s">
        <v>236</v>
      </c>
      <c r="D479" t="s">
        <v>301</v>
      </c>
      <c r="E479" s="24"/>
      <c r="F479" s="24"/>
      <c r="G479" s="24"/>
      <c r="H479" s="24"/>
      <c r="I479" s="24"/>
      <c r="J479" s="24"/>
      <c r="K479" s="24">
        <v>5</v>
      </c>
      <c r="L479" s="24">
        <v>5</v>
      </c>
      <c r="M479" s="24">
        <v>16</v>
      </c>
      <c r="N479" s="24">
        <v>4</v>
      </c>
      <c r="O479" s="24"/>
      <c r="P479" s="24">
        <v>10</v>
      </c>
      <c r="Q479" s="24">
        <v>40</v>
      </c>
    </row>
    <row r="480" spans="1:17" x14ac:dyDescent="0.3">
      <c r="A480" t="str">
        <f t="shared" si="7"/>
        <v>G00037021400</v>
      </c>
      <c r="B480" t="s">
        <v>221</v>
      </c>
      <c r="C480" t="s">
        <v>77</v>
      </c>
      <c r="D480" t="s">
        <v>302</v>
      </c>
      <c r="E480" s="24"/>
      <c r="F480" s="24">
        <v>50</v>
      </c>
      <c r="G480" s="24"/>
      <c r="H480" s="24">
        <v>40</v>
      </c>
      <c r="I480" s="24"/>
      <c r="J480" s="24">
        <v>20</v>
      </c>
      <c r="K480" s="24">
        <v>50</v>
      </c>
      <c r="L480" s="24">
        <v>172</v>
      </c>
      <c r="M480" s="24">
        <v>260</v>
      </c>
      <c r="N480" s="24">
        <v>162</v>
      </c>
      <c r="O480" s="24">
        <v>130</v>
      </c>
      <c r="P480" s="24">
        <v>200</v>
      </c>
      <c r="Q480" s="24">
        <v>1084</v>
      </c>
    </row>
    <row r="481" spans="1:17" x14ac:dyDescent="0.3">
      <c r="A481" t="str">
        <f t="shared" si="7"/>
        <v>G00037021433</v>
      </c>
      <c r="B481" t="s">
        <v>221</v>
      </c>
      <c r="C481" t="s">
        <v>81</v>
      </c>
      <c r="D481" t="s">
        <v>304</v>
      </c>
      <c r="E481" s="24"/>
      <c r="F481" s="24"/>
      <c r="G481" s="24"/>
      <c r="H481" s="24"/>
      <c r="I481" s="24"/>
      <c r="J481" s="24"/>
      <c r="K481" s="24">
        <v>2</v>
      </c>
      <c r="L481" s="24">
        <v>1</v>
      </c>
      <c r="M481" s="24">
        <v>10</v>
      </c>
      <c r="N481" s="24">
        <v>25</v>
      </c>
      <c r="O481" s="24"/>
      <c r="P481" s="24">
        <v>5</v>
      </c>
      <c r="Q481" s="24">
        <v>43</v>
      </c>
    </row>
    <row r="482" spans="1:17" x14ac:dyDescent="0.3">
      <c r="A482" t="str">
        <f t="shared" si="7"/>
        <v>G00037021454</v>
      </c>
      <c r="B482" t="s">
        <v>221</v>
      </c>
      <c r="C482" t="s">
        <v>238</v>
      </c>
      <c r="D482" t="s">
        <v>306</v>
      </c>
      <c r="E482" s="24"/>
      <c r="F482" s="24"/>
      <c r="G482" s="24"/>
      <c r="H482" s="24"/>
      <c r="I482" s="24"/>
      <c r="J482" s="24"/>
      <c r="K482" s="24">
        <v>10</v>
      </c>
      <c r="L482" s="24"/>
      <c r="M482" s="24"/>
      <c r="N482" s="24"/>
      <c r="O482" s="24"/>
      <c r="P482" s="24"/>
      <c r="Q482" s="24">
        <v>10</v>
      </c>
    </row>
    <row r="483" spans="1:17" x14ac:dyDescent="0.3">
      <c r="A483" t="str">
        <f t="shared" si="7"/>
        <v>G00037021479</v>
      </c>
      <c r="B483" t="s">
        <v>221</v>
      </c>
      <c r="C483" t="s">
        <v>242</v>
      </c>
      <c r="D483" t="s">
        <v>310</v>
      </c>
      <c r="E483" s="24"/>
      <c r="F483" s="24"/>
      <c r="G483" s="24"/>
      <c r="H483" s="24"/>
      <c r="I483" s="24"/>
      <c r="J483" s="24"/>
      <c r="K483" s="24">
        <v>10</v>
      </c>
      <c r="L483" s="24">
        <v>15</v>
      </c>
      <c r="M483" s="24">
        <v>5</v>
      </c>
      <c r="N483" s="24">
        <v>18</v>
      </c>
      <c r="O483" s="24"/>
      <c r="P483" s="24">
        <v>5</v>
      </c>
      <c r="Q483" s="24">
        <v>53</v>
      </c>
    </row>
    <row r="484" spans="1:17" x14ac:dyDescent="0.3">
      <c r="A484" t="str">
        <f t="shared" si="7"/>
        <v>G00037021481</v>
      </c>
      <c r="B484" t="s">
        <v>221</v>
      </c>
      <c r="C484" t="s">
        <v>248</v>
      </c>
      <c r="D484" t="s">
        <v>336</v>
      </c>
      <c r="E484" s="24"/>
      <c r="F484" s="24"/>
      <c r="G484" s="24"/>
      <c r="H484" s="24"/>
      <c r="I484" s="24"/>
      <c r="J484" s="24"/>
      <c r="K484" s="24"/>
      <c r="L484" s="24">
        <v>10</v>
      </c>
      <c r="M484" s="24">
        <v>5</v>
      </c>
      <c r="N484" s="24">
        <v>8</v>
      </c>
      <c r="O484" s="24"/>
      <c r="P484" s="24">
        <v>4</v>
      </c>
      <c r="Q484" s="24">
        <v>27</v>
      </c>
    </row>
    <row r="485" spans="1:17" x14ac:dyDescent="0.3">
      <c r="A485" t="str">
        <f t="shared" si="7"/>
        <v>G00037021482</v>
      </c>
      <c r="B485" t="s">
        <v>221</v>
      </c>
      <c r="C485" t="s">
        <v>249</v>
      </c>
      <c r="D485" t="s">
        <v>337</v>
      </c>
      <c r="E485" s="24"/>
      <c r="F485" s="24"/>
      <c r="G485" s="24"/>
      <c r="H485" s="24"/>
      <c r="I485" s="24"/>
      <c r="J485" s="24"/>
      <c r="K485" s="24">
        <v>25</v>
      </c>
      <c r="L485" s="24">
        <v>30</v>
      </c>
      <c r="M485" s="24">
        <v>25</v>
      </c>
      <c r="N485" s="24">
        <v>34</v>
      </c>
      <c r="O485" s="24"/>
      <c r="P485" s="24">
        <v>15</v>
      </c>
      <c r="Q485" s="24">
        <v>129</v>
      </c>
    </row>
    <row r="486" spans="1:17" x14ac:dyDescent="0.3">
      <c r="A486" t="str">
        <f t="shared" si="7"/>
        <v>G00037021483</v>
      </c>
      <c r="B486" t="s">
        <v>221</v>
      </c>
      <c r="C486" t="s">
        <v>250</v>
      </c>
      <c r="D486" t="s">
        <v>338</v>
      </c>
      <c r="E486" s="24"/>
      <c r="F486" s="24"/>
      <c r="G486" s="24"/>
      <c r="H486" s="24"/>
      <c r="I486" s="24"/>
      <c r="J486" s="24"/>
      <c r="K486" s="24">
        <v>40</v>
      </c>
      <c r="L486" s="24">
        <v>40</v>
      </c>
      <c r="M486" s="24">
        <v>80</v>
      </c>
      <c r="N486" s="24">
        <v>45</v>
      </c>
      <c r="O486" s="24"/>
      <c r="P486" s="24">
        <v>15</v>
      </c>
      <c r="Q486" s="24">
        <v>220</v>
      </c>
    </row>
    <row r="487" spans="1:17" x14ac:dyDescent="0.3">
      <c r="A487" t="str">
        <f t="shared" si="7"/>
        <v>G00037021496</v>
      </c>
      <c r="B487" t="s">
        <v>221</v>
      </c>
      <c r="C487" t="s">
        <v>251</v>
      </c>
      <c r="D487" t="s">
        <v>339</v>
      </c>
      <c r="E487" s="24"/>
      <c r="F487" s="24"/>
      <c r="G487" s="24"/>
      <c r="H487" s="24"/>
      <c r="I487" s="24"/>
      <c r="J487" s="24"/>
      <c r="K487" s="24">
        <v>20</v>
      </c>
      <c r="L487" s="24">
        <v>20</v>
      </c>
      <c r="M487" s="24">
        <v>20</v>
      </c>
      <c r="N487" s="24">
        <v>16</v>
      </c>
      <c r="O487" s="24"/>
      <c r="P487" s="24">
        <v>12</v>
      </c>
      <c r="Q487" s="24">
        <v>88</v>
      </c>
    </row>
    <row r="488" spans="1:17" x14ac:dyDescent="0.3">
      <c r="A488" t="str">
        <f t="shared" si="7"/>
        <v>G00037021497</v>
      </c>
      <c r="B488" t="s">
        <v>221</v>
      </c>
      <c r="C488" t="s">
        <v>252</v>
      </c>
      <c r="D488" t="s">
        <v>340</v>
      </c>
      <c r="E488" s="24"/>
      <c r="F488" s="24"/>
      <c r="G488" s="24"/>
      <c r="H488" s="24">
        <v>3</v>
      </c>
      <c r="I488" s="24"/>
      <c r="J488" s="24"/>
      <c r="K488" s="24">
        <v>10</v>
      </c>
      <c r="L488" s="24">
        <v>10</v>
      </c>
      <c r="M488" s="24">
        <v>10</v>
      </c>
      <c r="N488" s="24">
        <v>5</v>
      </c>
      <c r="O488" s="24"/>
      <c r="P488" s="24">
        <v>5</v>
      </c>
      <c r="Q488" s="24">
        <v>43</v>
      </c>
    </row>
    <row r="489" spans="1:17" x14ac:dyDescent="0.3">
      <c r="A489" t="str">
        <f t="shared" si="7"/>
        <v>G00037021499</v>
      </c>
      <c r="B489" t="s">
        <v>221</v>
      </c>
      <c r="C489" t="s">
        <v>85</v>
      </c>
      <c r="D489" t="s">
        <v>311</v>
      </c>
      <c r="E489" s="24"/>
      <c r="F489" s="24"/>
      <c r="G489" s="24"/>
      <c r="H489" s="24"/>
      <c r="I489" s="24"/>
      <c r="J489" s="24"/>
      <c r="K489" s="24">
        <v>1</v>
      </c>
      <c r="L489" s="24">
        <v>5</v>
      </c>
      <c r="M489" s="24">
        <v>5</v>
      </c>
      <c r="N489" s="24"/>
      <c r="O489" s="24"/>
      <c r="P489" s="24">
        <v>3</v>
      </c>
      <c r="Q489" s="24">
        <v>14</v>
      </c>
    </row>
    <row r="490" spans="1:17" x14ac:dyDescent="0.3">
      <c r="A490" t="str">
        <f t="shared" si="7"/>
        <v>G00037021500</v>
      </c>
      <c r="B490" t="s">
        <v>221</v>
      </c>
      <c r="C490" t="s">
        <v>87</v>
      </c>
      <c r="D490" t="s">
        <v>312</v>
      </c>
      <c r="E490" s="24"/>
      <c r="F490" s="24"/>
      <c r="G490" s="24"/>
      <c r="H490" s="24"/>
      <c r="I490" s="24"/>
      <c r="J490" s="24"/>
      <c r="K490" s="24">
        <v>1</v>
      </c>
      <c r="L490" s="24">
        <v>5</v>
      </c>
      <c r="M490" s="24">
        <v>2</v>
      </c>
      <c r="N490" s="24"/>
      <c r="O490" s="24"/>
      <c r="P490" s="24">
        <v>2</v>
      </c>
      <c r="Q490" s="24">
        <v>10</v>
      </c>
    </row>
    <row r="491" spans="1:17" x14ac:dyDescent="0.3">
      <c r="A491" t="str">
        <f t="shared" si="7"/>
        <v>G00037021501</v>
      </c>
      <c r="B491" t="s">
        <v>221</v>
      </c>
      <c r="C491" t="s">
        <v>89</v>
      </c>
      <c r="D491" t="s">
        <v>313</v>
      </c>
      <c r="E491" s="24"/>
      <c r="F491" s="24"/>
      <c r="G491" s="24"/>
      <c r="H491" s="24"/>
      <c r="I491" s="24"/>
      <c r="J491" s="24"/>
      <c r="K491" s="24">
        <v>1</v>
      </c>
      <c r="L491" s="24">
        <v>5</v>
      </c>
      <c r="M491" s="24">
        <v>5</v>
      </c>
      <c r="N491" s="24"/>
      <c r="O491" s="24"/>
      <c r="P491" s="24">
        <v>3</v>
      </c>
      <c r="Q491" s="24">
        <v>14</v>
      </c>
    </row>
    <row r="492" spans="1:17" x14ac:dyDescent="0.3">
      <c r="A492" t="str">
        <f t="shared" si="7"/>
        <v>G00037021504</v>
      </c>
      <c r="B492" t="s">
        <v>221</v>
      </c>
      <c r="C492" t="s">
        <v>243</v>
      </c>
      <c r="D492" t="s">
        <v>314</v>
      </c>
      <c r="E492" s="24"/>
      <c r="F492" s="24"/>
      <c r="G492" s="24"/>
      <c r="H492" s="24"/>
      <c r="I492" s="24"/>
      <c r="J492" s="24"/>
      <c r="K492" s="24">
        <v>2</v>
      </c>
      <c r="L492" s="24">
        <v>5</v>
      </c>
      <c r="M492" s="24"/>
      <c r="N492" s="24"/>
      <c r="O492" s="24"/>
      <c r="P492" s="24"/>
      <c r="Q492" s="24">
        <v>7</v>
      </c>
    </row>
    <row r="493" spans="1:17" x14ac:dyDescent="0.3">
      <c r="A493" t="str">
        <f t="shared" si="7"/>
        <v>G00037021505</v>
      </c>
      <c r="B493" t="s">
        <v>221</v>
      </c>
      <c r="C493" t="s">
        <v>244</v>
      </c>
      <c r="D493" t="s">
        <v>315</v>
      </c>
      <c r="E493" s="24"/>
      <c r="F493" s="24"/>
      <c r="G493" s="24"/>
      <c r="H493" s="24"/>
      <c r="I493" s="24"/>
      <c r="J493" s="24"/>
      <c r="K493" s="24">
        <v>2</v>
      </c>
      <c r="L493" s="24">
        <v>5</v>
      </c>
      <c r="M493" s="24"/>
      <c r="N493" s="24"/>
      <c r="O493" s="24"/>
      <c r="P493" s="24"/>
      <c r="Q493" s="24">
        <v>7</v>
      </c>
    </row>
    <row r="494" spans="1:17" x14ac:dyDescent="0.3">
      <c r="A494" t="str">
        <f t="shared" si="7"/>
        <v>G00037021506</v>
      </c>
      <c r="B494" t="s">
        <v>221</v>
      </c>
      <c r="C494" t="s">
        <v>93</v>
      </c>
      <c r="D494" t="s">
        <v>342</v>
      </c>
      <c r="E494" s="24"/>
      <c r="F494" s="24"/>
      <c r="G494" s="24"/>
      <c r="H494" s="24"/>
      <c r="I494" s="24"/>
      <c r="J494" s="24"/>
      <c r="K494" s="24">
        <v>5</v>
      </c>
      <c r="L494" s="24"/>
      <c r="M494" s="24"/>
      <c r="N494" s="24"/>
      <c r="O494" s="24"/>
      <c r="P494" s="24"/>
      <c r="Q494" s="24">
        <v>5</v>
      </c>
    </row>
    <row r="495" spans="1:17" x14ac:dyDescent="0.3">
      <c r="A495" t="str">
        <f t="shared" si="7"/>
        <v>G00037021509</v>
      </c>
      <c r="B495" t="s">
        <v>221</v>
      </c>
      <c r="C495" t="s">
        <v>254</v>
      </c>
      <c r="D495" t="s">
        <v>344</v>
      </c>
      <c r="E495" s="24"/>
      <c r="F495" s="24"/>
      <c r="G495" s="24"/>
      <c r="H495" s="24"/>
      <c r="I495" s="24"/>
      <c r="J495" s="24"/>
      <c r="K495" s="24">
        <v>5</v>
      </c>
      <c r="L495" s="24">
        <v>10</v>
      </c>
      <c r="M495" s="24">
        <v>10</v>
      </c>
      <c r="N495" s="24">
        <v>4</v>
      </c>
      <c r="O495" s="24"/>
      <c r="P495" s="24"/>
      <c r="Q495" s="24">
        <v>29</v>
      </c>
    </row>
    <row r="496" spans="1:17" x14ac:dyDescent="0.3">
      <c r="A496" t="str">
        <f t="shared" si="7"/>
        <v>G00037021523</v>
      </c>
      <c r="B496" t="s">
        <v>221</v>
      </c>
      <c r="C496" t="s">
        <v>255</v>
      </c>
      <c r="D496" t="s">
        <v>345</v>
      </c>
      <c r="E496" s="24"/>
      <c r="F496" s="24"/>
      <c r="G496" s="24"/>
      <c r="H496" s="24"/>
      <c r="I496" s="24"/>
      <c r="J496" s="24">
        <v>2</v>
      </c>
      <c r="K496" s="24"/>
      <c r="L496" s="24"/>
      <c r="M496" s="24">
        <v>10</v>
      </c>
      <c r="N496" s="24"/>
      <c r="O496" s="24"/>
      <c r="P496" s="24"/>
      <c r="Q496" s="24">
        <v>12</v>
      </c>
    </row>
    <row r="497" spans="1:17" x14ac:dyDescent="0.3">
      <c r="A497" t="str">
        <f t="shared" si="7"/>
        <v>G00037021524</v>
      </c>
      <c r="B497" t="s">
        <v>221</v>
      </c>
      <c r="C497" t="s">
        <v>256</v>
      </c>
      <c r="D497" t="s">
        <v>346</v>
      </c>
      <c r="E497" s="24">
        <v>20</v>
      </c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>
        <v>20</v>
      </c>
    </row>
    <row r="498" spans="1:17" x14ac:dyDescent="0.3">
      <c r="A498" t="str">
        <f t="shared" si="7"/>
        <v>G00037021525</v>
      </c>
      <c r="B498" t="s">
        <v>221</v>
      </c>
      <c r="C498" t="s">
        <v>257</v>
      </c>
      <c r="D498" t="s">
        <v>347</v>
      </c>
      <c r="E498" s="24"/>
      <c r="F498" s="24"/>
      <c r="G498" s="24"/>
      <c r="H498" s="24"/>
      <c r="I498" s="24"/>
      <c r="J498" s="24"/>
      <c r="K498" s="24">
        <v>10</v>
      </c>
      <c r="L498" s="24"/>
      <c r="M498" s="24"/>
      <c r="N498" s="24"/>
      <c r="O498" s="24"/>
      <c r="P498" s="24"/>
      <c r="Q498" s="24">
        <v>10</v>
      </c>
    </row>
    <row r="499" spans="1:17" x14ac:dyDescent="0.3">
      <c r="A499" t="str">
        <f t="shared" si="7"/>
        <v>G00037021527</v>
      </c>
      <c r="B499" t="s">
        <v>221</v>
      </c>
      <c r="C499" t="s">
        <v>258</v>
      </c>
      <c r="D499" t="s">
        <v>348</v>
      </c>
      <c r="E499" s="24">
        <v>40</v>
      </c>
      <c r="F499" s="24"/>
      <c r="G499" s="24"/>
      <c r="H499" s="24">
        <v>30</v>
      </c>
      <c r="I499" s="24">
        <v>20</v>
      </c>
      <c r="J499" s="24"/>
      <c r="K499" s="24">
        <v>50</v>
      </c>
      <c r="L499" s="24"/>
      <c r="M499" s="24"/>
      <c r="N499" s="24"/>
      <c r="O499" s="24">
        <v>60</v>
      </c>
      <c r="P499" s="24"/>
      <c r="Q499" s="24">
        <v>200</v>
      </c>
    </row>
    <row r="500" spans="1:17" x14ac:dyDescent="0.3">
      <c r="A500" t="str">
        <f t="shared" si="7"/>
        <v>G00037021533</v>
      </c>
      <c r="B500" t="s">
        <v>221</v>
      </c>
      <c r="C500" t="s">
        <v>263</v>
      </c>
      <c r="D500" t="s">
        <v>353</v>
      </c>
      <c r="E500" s="24"/>
      <c r="F500" s="24"/>
      <c r="G500" s="24"/>
      <c r="H500" s="24"/>
      <c r="I500" s="24"/>
      <c r="J500" s="24"/>
      <c r="K500" s="24"/>
      <c r="L500" s="24"/>
      <c r="M500" s="24">
        <v>2</v>
      </c>
      <c r="N500" s="24">
        <v>3</v>
      </c>
      <c r="O500" s="24"/>
      <c r="P500" s="24"/>
      <c r="Q500" s="24">
        <v>5</v>
      </c>
    </row>
    <row r="501" spans="1:17" x14ac:dyDescent="0.3">
      <c r="A501" t="str">
        <f t="shared" si="7"/>
        <v>G00037021541</v>
      </c>
      <c r="B501" t="s">
        <v>221</v>
      </c>
      <c r="C501" t="s">
        <v>267</v>
      </c>
      <c r="D501" t="s">
        <v>357</v>
      </c>
      <c r="E501" s="24">
        <v>15</v>
      </c>
      <c r="F501" s="24">
        <v>515</v>
      </c>
      <c r="G501" s="24">
        <v>25</v>
      </c>
      <c r="H501" s="24"/>
      <c r="I501" s="24"/>
      <c r="J501" s="24">
        <v>26</v>
      </c>
      <c r="K501" s="24">
        <v>20</v>
      </c>
      <c r="L501" s="24"/>
      <c r="M501" s="24">
        <v>70</v>
      </c>
      <c r="N501" s="24">
        <v>3</v>
      </c>
      <c r="O501" s="24">
        <v>40</v>
      </c>
      <c r="P501" s="24"/>
      <c r="Q501" s="24">
        <v>714</v>
      </c>
    </row>
    <row r="502" spans="1:17" x14ac:dyDescent="0.3">
      <c r="A502" t="str">
        <f t="shared" si="7"/>
        <v>G00037021542</v>
      </c>
      <c r="B502" t="s">
        <v>221</v>
      </c>
      <c r="C502" t="s">
        <v>102</v>
      </c>
      <c r="D502" t="s">
        <v>358</v>
      </c>
      <c r="E502" s="24">
        <v>20</v>
      </c>
      <c r="F502" s="24"/>
      <c r="G502" s="24">
        <v>25</v>
      </c>
      <c r="H502" s="24"/>
      <c r="I502" s="24"/>
      <c r="J502" s="24">
        <v>68</v>
      </c>
      <c r="K502" s="24"/>
      <c r="L502" s="24"/>
      <c r="M502" s="24"/>
      <c r="N502" s="24"/>
      <c r="O502" s="24"/>
      <c r="P502" s="24"/>
      <c r="Q502" s="24">
        <v>113</v>
      </c>
    </row>
    <row r="503" spans="1:17" x14ac:dyDescent="0.3">
      <c r="A503" t="str">
        <f t="shared" si="7"/>
        <v>G00037021555</v>
      </c>
      <c r="B503" t="s">
        <v>221</v>
      </c>
      <c r="C503" t="s">
        <v>275</v>
      </c>
      <c r="D503" t="s">
        <v>388</v>
      </c>
      <c r="E503" s="24"/>
      <c r="F503" s="24"/>
      <c r="G503" s="24"/>
      <c r="H503" s="24"/>
      <c r="I503" s="24"/>
      <c r="J503" s="24">
        <v>2</v>
      </c>
      <c r="K503" s="24"/>
      <c r="L503" s="24"/>
      <c r="M503" s="24"/>
      <c r="N503" s="24">
        <v>3</v>
      </c>
      <c r="O503" s="24"/>
      <c r="P503" s="24"/>
      <c r="Q503" s="24">
        <v>5</v>
      </c>
    </row>
    <row r="504" spans="1:17" x14ac:dyDescent="0.3">
      <c r="A504" t="str">
        <f t="shared" si="7"/>
        <v>G00037021594</v>
      </c>
      <c r="B504" t="s">
        <v>221</v>
      </c>
      <c r="C504" t="s">
        <v>115</v>
      </c>
      <c r="D504" t="s">
        <v>364</v>
      </c>
      <c r="E504" s="24"/>
      <c r="F504" s="24"/>
      <c r="G504" s="24"/>
      <c r="H504" s="24">
        <v>3</v>
      </c>
      <c r="I504" s="24"/>
      <c r="J504" s="24">
        <v>5</v>
      </c>
      <c r="K504" s="24">
        <v>10</v>
      </c>
      <c r="L504" s="24">
        <v>15</v>
      </c>
      <c r="M504" s="24"/>
      <c r="N504" s="24">
        <v>15</v>
      </c>
      <c r="O504" s="24">
        <v>5</v>
      </c>
      <c r="P504" s="24">
        <v>7</v>
      </c>
      <c r="Q504" s="24">
        <v>60</v>
      </c>
    </row>
    <row r="505" spans="1:17" x14ac:dyDescent="0.3">
      <c r="A505" t="str">
        <f t="shared" si="7"/>
        <v>G00037021605</v>
      </c>
      <c r="B505" t="s">
        <v>221</v>
      </c>
      <c r="C505" t="s">
        <v>117</v>
      </c>
      <c r="D505" t="s">
        <v>365</v>
      </c>
      <c r="E505" s="24"/>
      <c r="F505" s="24"/>
      <c r="G505" s="24"/>
      <c r="H505" s="24"/>
      <c r="I505" s="24"/>
      <c r="J505" s="24"/>
      <c r="K505" s="24">
        <v>60</v>
      </c>
      <c r="L505" s="24">
        <v>52</v>
      </c>
      <c r="M505" s="24">
        <v>32</v>
      </c>
      <c r="N505" s="24">
        <v>50</v>
      </c>
      <c r="O505" s="24">
        <v>5</v>
      </c>
      <c r="P505" s="24"/>
      <c r="Q505" s="24">
        <v>199</v>
      </c>
    </row>
    <row r="506" spans="1:17" x14ac:dyDescent="0.3">
      <c r="A506" t="str">
        <f t="shared" si="7"/>
        <v>G00037021612</v>
      </c>
      <c r="B506" t="s">
        <v>221</v>
      </c>
      <c r="C506" t="s">
        <v>128</v>
      </c>
      <c r="D506" t="s">
        <v>369</v>
      </c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>
        <v>37</v>
      </c>
      <c r="Q506" s="24">
        <v>37</v>
      </c>
    </row>
    <row r="507" spans="1:17" x14ac:dyDescent="0.3">
      <c r="A507" t="str">
        <f t="shared" si="7"/>
        <v>G00037021614</v>
      </c>
      <c r="B507" t="s">
        <v>221</v>
      </c>
      <c r="C507" t="s">
        <v>132</v>
      </c>
      <c r="D507" t="s">
        <v>371</v>
      </c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>
        <v>37</v>
      </c>
      <c r="Q507" s="24">
        <v>37</v>
      </c>
    </row>
    <row r="508" spans="1:17" x14ac:dyDescent="0.3">
      <c r="A508" t="str">
        <f t="shared" si="7"/>
        <v>G00037021615</v>
      </c>
      <c r="B508" t="s">
        <v>221</v>
      </c>
      <c r="C508" t="s">
        <v>134</v>
      </c>
      <c r="D508" t="s">
        <v>390</v>
      </c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>
        <v>14</v>
      </c>
      <c r="Q508" s="24">
        <v>14</v>
      </c>
    </row>
    <row r="509" spans="1:17" x14ac:dyDescent="0.3">
      <c r="A509" t="str">
        <f t="shared" si="7"/>
        <v>G00037021620</v>
      </c>
      <c r="B509" t="s">
        <v>221</v>
      </c>
      <c r="C509" t="s">
        <v>144</v>
      </c>
      <c r="D509" t="s">
        <v>376</v>
      </c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>
        <v>22</v>
      </c>
      <c r="Q509" s="24">
        <v>22</v>
      </c>
    </row>
    <row r="510" spans="1:17" x14ac:dyDescent="0.3">
      <c r="A510" t="str">
        <f t="shared" si="7"/>
        <v>G00037070025</v>
      </c>
      <c r="B510" t="s">
        <v>221</v>
      </c>
      <c r="C510" t="s">
        <v>171</v>
      </c>
      <c r="D510" t="s">
        <v>318</v>
      </c>
      <c r="E510" s="24"/>
      <c r="F510" s="24"/>
      <c r="G510" s="24"/>
      <c r="H510" s="24">
        <v>2</v>
      </c>
      <c r="I510" s="24">
        <v>5</v>
      </c>
      <c r="J510" s="24">
        <v>2</v>
      </c>
      <c r="K510" s="24">
        <v>21</v>
      </c>
      <c r="L510" s="24">
        <v>5</v>
      </c>
      <c r="M510" s="24">
        <v>10</v>
      </c>
      <c r="N510" s="24"/>
      <c r="O510" s="24"/>
      <c r="P510" s="24">
        <v>15</v>
      </c>
      <c r="Q510" s="24">
        <v>60</v>
      </c>
    </row>
    <row r="511" spans="1:17" x14ac:dyDescent="0.3">
      <c r="A511" t="str">
        <f t="shared" si="7"/>
        <v>G00037070028</v>
      </c>
      <c r="B511" t="s">
        <v>221</v>
      </c>
      <c r="C511" t="s">
        <v>173</v>
      </c>
      <c r="D511" t="s">
        <v>319</v>
      </c>
      <c r="E511" s="24"/>
      <c r="F511" s="24"/>
      <c r="G511" s="24"/>
      <c r="H511" s="24">
        <v>2</v>
      </c>
      <c r="I511" s="24">
        <v>5</v>
      </c>
      <c r="J511" s="24"/>
      <c r="K511" s="24">
        <v>30</v>
      </c>
      <c r="L511" s="24">
        <v>12</v>
      </c>
      <c r="M511" s="24">
        <v>10</v>
      </c>
      <c r="N511" s="24">
        <v>1</v>
      </c>
      <c r="O511" s="24"/>
      <c r="P511" s="24">
        <v>20</v>
      </c>
      <c r="Q511" s="24">
        <v>80</v>
      </c>
    </row>
    <row r="512" spans="1:17" x14ac:dyDescent="0.3">
      <c r="A512" t="str">
        <f t="shared" si="7"/>
        <v>G00037D00006</v>
      </c>
      <c r="B512" t="s">
        <v>221</v>
      </c>
      <c r="C512" t="s">
        <v>177</v>
      </c>
      <c r="D512" t="s">
        <v>320</v>
      </c>
      <c r="E512" s="24">
        <v>22</v>
      </c>
      <c r="F512" s="24">
        <v>10</v>
      </c>
      <c r="G512" s="24">
        <v>20</v>
      </c>
      <c r="H512" s="24">
        <v>31</v>
      </c>
      <c r="I512" s="24">
        <v>36</v>
      </c>
      <c r="J512" s="24">
        <v>15</v>
      </c>
      <c r="K512" s="24">
        <v>19</v>
      </c>
      <c r="L512" s="24">
        <v>11</v>
      </c>
      <c r="M512" s="24">
        <v>22</v>
      </c>
      <c r="N512" s="24">
        <v>24</v>
      </c>
      <c r="O512" s="24">
        <v>23</v>
      </c>
      <c r="P512" s="24">
        <v>30</v>
      </c>
      <c r="Q512" s="24">
        <v>263</v>
      </c>
    </row>
    <row r="513" spans="1:17" x14ac:dyDescent="0.3">
      <c r="A513" t="str">
        <f t="shared" si="7"/>
        <v>G00037D00009</v>
      </c>
      <c r="B513" t="s">
        <v>221</v>
      </c>
      <c r="C513" t="s">
        <v>179</v>
      </c>
      <c r="D513" t="s">
        <v>323</v>
      </c>
      <c r="E513" s="24">
        <v>39</v>
      </c>
      <c r="F513" s="24">
        <v>12</v>
      </c>
      <c r="G513" s="24">
        <v>44</v>
      </c>
      <c r="H513" s="24">
        <v>42</v>
      </c>
      <c r="I513" s="24">
        <v>67</v>
      </c>
      <c r="J513" s="24">
        <v>17</v>
      </c>
      <c r="K513" s="24">
        <v>32</v>
      </c>
      <c r="L513" s="24">
        <v>33</v>
      </c>
      <c r="M513" s="24">
        <v>42</v>
      </c>
      <c r="N513" s="24">
        <v>64</v>
      </c>
      <c r="O513" s="24">
        <v>38</v>
      </c>
      <c r="P513" s="24">
        <v>51</v>
      </c>
      <c r="Q513" s="24">
        <v>481</v>
      </c>
    </row>
    <row r="514" spans="1:17" x14ac:dyDescent="0.3">
      <c r="A514" t="str">
        <f t="shared" si="7"/>
        <v>G00037D00010</v>
      </c>
      <c r="B514" t="s">
        <v>221</v>
      </c>
      <c r="C514" t="s">
        <v>181</v>
      </c>
      <c r="D514" t="s">
        <v>324</v>
      </c>
      <c r="E514" s="24">
        <v>10</v>
      </c>
      <c r="F514" s="24">
        <v>8</v>
      </c>
      <c r="G514" s="24">
        <v>15</v>
      </c>
      <c r="H514" s="24">
        <v>25</v>
      </c>
      <c r="I514" s="24">
        <v>26</v>
      </c>
      <c r="J514" s="24">
        <v>14</v>
      </c>
      <c r="K514" s="24">
        <v>25</v>
      </c>
      <c r="L514" s="24">
        <v>20</v>
      </c>
      <c r="M514" s="24">
        <v>12</v>
      </c>
      <c r="N514" s="24">
        <v>28</v>
      </c>
      <c r="O514" s="24">
        <v>13</v>
      </c>
      <c r="P514" s="24">
        <v>19</v>
      </c>
      <c r="Q514" s="24">
        <v>215</v>
      </c>
    </row>
    <row r="515" spans="1:17" x14ac:dyDescent="0.3">
      <c r="A515" t="str">
        <f t="shared" si="7"/>
        <v>G00037D00011</v>
      </c>
      <c r="B515" t="s">
        <v>221</v>
      </c>
      <c r="C515" t="s">
        <v>183</v>
      </c>
      <c r="D515" t="s">
        <v>325</v>
      </c>
      <c r="E515" s="24">
        <v>26</v>
      </c>
      <c r="F515" s="24">
        <v>6</v>
      </c>
      <c r="G515" s="24">
        <v>25</v>
      </c>
      <c r="H515" s="24">
        <v>28</v>
      </c>
      <c r="I515" s="24">
        <v>36</v>
      </c>
      <c r="J515" s="24">
        <v>21</v>
      </c>
      <c r="K515" s="24">
        <v>23</v>
      </c>
      <c r="L515" s="24">
        <v>16</v>
      </c>
      <c r="M515" s="24">
        <v>28</v>
      </c>
      <c r="N515" s="24">
        <v>24</v>
      </c>
      <c r="O515" s="24">
        <v>26</v>
      </c>
      <c r="P515" s="24">
        <v>44</v>
      </c>
      <c r="Q515" s="24">
        <v>303</v>
      </c>
    </row>
    <row r="516" spans="1:17" x14ac:dyDescent="0.3">
      <c r="A516" t="str">
        <f t="shared" si="7"/>
        <v>G00037D00017</v>
      </c>
      <c r="B516" t="s">
        <v>221</v>
      </c>
      <c r="C516" t="s">
        <v>269</v>
      </c>
      <c r="D516" t="s">
        <v>377</v>
      </c>
      <c r="E516" s="24">
        <v>3</v>
      </c>
      <c r="F516" s="24"/>
      <c r="G516" s="24"/>
      <c r="H516" s="24">
        <v>4</v>
      </c>
      <c r="I516" s="24">
        <v>3</v>
      </c>
      <c r="J516" s="24"/>
      <c r="K516" s="24"/>
      <c r="L516" s="24"/>
      <c r="M516" s="24">
        <v>0</v>
      </c>
      <c r="N516" s="24"/>
      <c r="O516" s="24"/>
      <c r="P516" s="24"/>
      <c r="Q516" s="24">
        <v>10</v>
      </c>
    </row>
    <row r="517" spans="1:17" x14ac:dyDescent="0.3">
      <c r="A517" t="str">
        <f t="shared" si="7"/>
        <v>G00037D00018</v>
      </c>
      <c r="B517" t="s">
        <v>221</v>
      </c>
      <c r="C517" t="s">
        <v>270</v>
      </c>
      <c r="D517" t="s">
        <v>378</v>
      </c>
      <c r="E517" s="24">
        <v>3</v>
      </c>
      <c r="F517" s="24"/>
      <c r="G517" s="24">
        <v>1</v>
      </c>
      <c r="H517" s="24">
        <v>3</v>
      </c>
      <c r="I517" s="24">
        <v>2</v>
      </c>
      <c r="J517" s="24">
        <v>1</v>
      </c>
      <c r="K517" s="24">
        <v>5</v>
      </c>
      <c r="L517" s="24">
        <v>5</v>
      </c>
      <c r="M517" s="24">
        <v>7</v>
      </c>
      <c r="N517" s="24">
        <v>7</v>
      </c>
      <c r="O517" s="24">
        <v>1</v>
      </c>
      <c r="P517" s="24">
        <v>1</v>
      </c>
      <c r="Q517" s="24">
        <v>36</v>
      </c>
    </row>
    <row r="518" spans="1:17" x14ac:dyDescent="0.3">
      <c r="A518" t="str">
        <f t="shared" si="7"/>
        <v>G00037D00019</v>
      </c>
      <c r="B518" t="s">
        <v>221</v>
      </c>
      <c r="C518" t="s">
        <v>271</v>
      </c>
      <c r="D518" t="s">
        <v>379</v>
      </c>
      <c r="E518" s="24"/>
      <c r="F518" s="24"/>
      <c r="G518" s="24"/>
      <c r="H518" s="24">
        <v>3</v>
      </c>
      <c r="I518" s="24">
        <v>2</v>
      </c>
      <c r="J518" s="24"/>
      <c r="K518" s="24">
        <v>3</v>
      </c>
      <c r="L518" s="24">
        <v>6</v>
      </c>
      <c r="M518" s="24">
        <v>1</v>
      </c>
      <c r="N518" s="24">
        <v>3</v>
      </c>
      <c r="O518" s="24">
        <v>1</v>
      </c>
      <c r="P518" s="24">
        <v>4</v>
      </c>
      <c r="Q518" s="24">
        <v>23</v>
      </c>
    </row>
    <row r="519" spans="1:17" x14ac:dyDescent="0.3">
      <c r="A519" t="str">
        <f t="shared" si="7"/>
        <v>G00037D00020</v>
      </c>
      <c r="B519" t="s">
        <v>221</v>
      </c>
      <c r="C519" t="s">
        <v>272</v>
      </c>
      <c r="D519" t="s">
        <v>380</v>
      </c>
      <c r="E519" s="24">
        <v>2</v>
      </c>
      <c r="F519" s="24"/>
      <c r="G519" s="24"/>
      <c r="H519" s="24">
        <v>2</v>
      </c>
      <c r="I519" s="24">
        <v>1</v>
      </c>
      <c r="J519" s="24">
        <v>3</v>
      </c>
      <c r="K519" s="24">
        <v>2</v>
      </c>
      <c r="L519" s="24">
        <v>9</v>
      </c>
      <c r="M519" s="24">
        <v>3</v>
      </c>
      <c r="N519" s="24">
        <v>5</v>
      </c>
      <c r="O519" s="24"/>
      <c r="P519" s="24">
        <v>4</v>
      </c>
      <c r="Q519" s="24">
        <v>31</v>
      </c>
    </row>
    <row r="520" spans="1:17" x14ac:dyDescent="0.3">
      <c r="A520" t="str">
        <f t="shared" ref="A520:A562" si="8">CONCATENATE(B520,C520)</f>
        <v>G00037D00021</v>
      </c>
      <c r="B520" t="s">
        <v>221</v>
      </c>
      <c r="C520" t="s">
        <v>185</v>
      </c>
      <c r="D520" t="s">
        <v>381</v>
      </c>
      <c r="E520" s="24">
        <v>8</v>
      </c>
      <c r="F520" s="24"/>
      <c r="G520" s="24">
        <v>6</v>
      </c>
      <c r="H520" s="24">
        <v>4</v>
      </c>
      <c r="I520" s="24">
        <v>7</v>
      </c>
      <c r="J520" s="24">
        <v>9</v>
      </c>
      <c r="K520" s="24">
        <v>6</v>
      </c>
      <c r="L520" s="24">
        <v>1</v>
      </c>
      <c r="M520" s="24">
        <v>7</v>
      </c>
      <c r="N520" s="24">
        <v>1</v>
      </c>
      <c r="O520" s="24">
        <v>10</v>
      </c>
      <c r="P520" s="24">
        <v>16</v>
      </c>
      <c r="Q520" s="24">
        <v>75</v>
      </c>
    </row>
    <row r="521" spans="1:17" x14ac:dyDescent="0.3">
      <c r="A521" t="str">
        <f t="shared" si="8"/>
        <v>G00037D00022</v>
      </c>
      <c r="B521" t="s">
        <v>221</v>
      </c>
      <c r="C521" t="s">
        <v>187</v>
      </c>
      <c r="D521" t="s">
        <v>382</v>
      </c>
      <c r="E521" s="24">
        <v>4</v>
      </c>
      <c r="F521" s="24"/>
      <c r="G521" s="24">
        <v>4</v>
      </c>
      <c r="H521" s="24">
        <v>7</v>
      </c>
      <c r="I521" s="24">
        <v>8</v>
      </c>
      <c r="J521" s="24">
        <v>4</v>
      </c>
      <c r="K521" s="24">
        <v>5</v>
      </c>
      <c r="L521" s="24">
        <v>1</v>
      </c>
      <c r="M521" s="24">
        <v>4</v>
      </c>
      <c r="N521" s="24">
        <v>2</v>
      </c>
      <c r="O521" s="24">
        <v>4</v>
      </c>
      <c r="P521" s="24">
        <v>9</v>
      </c>
      <c r="Q521" s="24">
        <v>52</v>
      </c>
    </row>
    <row r="522" spans="1:17" x14ac:dyDescent="0.3">
      <c r="A522" t="str">
        <f t="shared" si="8"/>
        <v>G00037D00023</v>
      </c>
      <c r="B522" t="s">
        <v>221</v>
      </c>
      <c r="C522" t="s">
        <v>189</v>
      </c>
      <c r="D522" t="s">
        <v>383</v>
      </c>
      <c r="E522" s="24">
        <v>5</v>
      </c>
      <c r="F522" s="24"/>
      <c r="G522" s="24">
        <v>6</v>
      </c>
      <c r="H522" s="24">
        <v>7</v>
      </c>
      <c r="I522" s="24">
        <v>8</v>
      </c>
      <c r="J522" s="24">
        <v>5</v>
      </c>
      <c r="K522" s="24">
        <v>6</v>
      </c>
      <c r="L522" s="24">
        <v>3</v>
      </c>
      <c r="M522" s="24">
        <v>5</v>
      </c>
      <c r="N522" s="24">
        <v>4</v>
      </c>
      <c r="O522" s="24">
        <v>8</v>
      </c>
      <c r="P522" s="24">
        <v>13</v>
      </c>
      <c r="Q522" s="24">
        <v>70</v>
      </c>
    </row>
    <row r="523" spans="1:17" x14ac:dyDescent="0.3">
      <c r="A523" t="str">
        <f t="shared" si="8"/>
        <v>G00037D00024</v>
      </c>
      <c r="B523" t="s">
        <v>221</v>
      </c>
      <c r="C523" t="s">
        <v>191</v>
      </c>
      <c r="D523" t="s">
        <v>384</v>
      </c>
      <c r="E523" s="24">
        <v>3</v>
      </c>
      <c r="F523" s="24"/>
      <c r="G523" s="24">
        <v>7</v>
      </c>
      <c r="H523" s="24">
        <v>5</v>
      </c>
      <c r="I523" s="24">
        <v>5</v>
      </c>
      <c r="J523" s="24">
        <v>9</v>
      </c>
      <c r="K523" s="24">
        <v>7</v>
      </c>
      <c r="L523" s="24">
        <v>5</v>
      </c>
      <c r="M523" s="24">
        <v>6</v>
      </c>
      <c r="N523" s="24">
        <v>2</v>
      </c>
      <c r="O523" s="24">
        <v>6</v>
      </c>
      <c r="P523" s="24">
        <v>12</v>
      </c>
      <c r="Q523" s="24">
        <v>67</v>
      </c>
    </row>
    <row r="524" spans="1:17" x14ac:dyDescent="0.3">
      <c r="A524" t="str">
        <f t="shared" si="8"/>
        <v>G00037D00025</v>
      </c>
      <c r="B524" t="s">
        <v>221</v>
      </c>
      <c r="C524" t="s">
        <v>194</v>
      </c>
      <c r="D524" t="s">
        <v>322</v>
      </c>
      <c r="E524" s="24"/>
      <c r="F524" s="24"/>
      <c r="G524" s="24"/>
      <c r="H524" s="24">
        <v>2</v>
      </c>
      <c r="I524" s="24"/>
      <c r="J524" s="24"/>
      <c r="K524" s="24"/>
      <c r="L524" s="24"/>
      <c r="M524" s="24">
        <v>0</v>
      </c>
      <c r="N524" s="24"/>
      <c r="O524" s="24"/>
      <c r="P524" s="24"/>
      <c r="Q524" s="24">
        <v>2</v>
      </c>
    </row>
    <row r="525" spans="1:17" x14ac:dyDescent="0.3">
      <c r="A525" t="str">
        <f t="shared" si="8"/>
        <v>G00037D00026</v>
      </c>
      <c r="B525" t="s">
        <v>221</v>
      </c>
      <c r="C525" t="s">
        <v>196</v>
      </c>
      <c r="D525" t="s">
        <v>321</v>
      </c>
      <c r="E525" s="24">
        <v>14</v>
      </c>
      <c r="F525" s="24">
        <v>2</v>
      </c>
      <c r="G525" s="24">
        <v>5</v>
      </c>
      <c r="H525" s="24">
        <v>9</v>
      </c>
      <c r="I525" s="24">
        <v>2</v>
      </c>
      <c r="J525" s="24">
        <v>7</v>
      </c>
      <c r="K525" s="24">
        <v>13</v>
      </c>
      <c r="L525" s="24">
        <v>8</v>
      </c>
      <c r="M525" s="24">
        <v>13</v>
      </c>
      <c r="N525" s="24">
        <v>4</v>
      </c>
      <c r="O525" s="24">
        <v>11</v>
      </c>
      <c r="P525" s="24">
        <v>9</v>
      </c>
      <c r="Q525" s="24">
        <v>97</v>
      </c>
    </row>
    <row r="526" spans="1:17" x14ac:dyDescent="0.3">
      <c r="A526" t="str">
        <f t="shared" si="8"/>
        <v>G00037D00132</v>
      </c>
      <c r="B526" t="s">
        <v>221</v>
      </c>
      <c r="C526" t="s">
        <v>199</v>
      </c>
      <c r="D526" t="s">
        <v>326</v>
      </c>
      <c r="E526" s="24"/>
      <c r="F526" s="24"/>
      <c r="G526" s="24"/>
      <c r="H526" s="24">
        <v>2</v>
      </c>
      <c r="I526" s="24"/>
      <c r="J526" s="24"/>
      <c r="K526" s="24"/>
      <c r="L526" s="24"/>
      <c r="M526" s="24">
        <v>0</v>
      </c>
      <c r="N526" s="24"/>
      <c r="O526" s="24"/>
      <c r="P526" s="24"/>
      <c r="Q526" s="24">
        <v>2</v>
      </c>
    </row>
    <row r="527" spans="1:17" x14ac:dyDescent="0.3">
      <c r="A527" t="str">
        <f t="shared" si="8"/>
        <v>G00037D00134</v>
      </c>
      <c r="B527" t="s">
        <v>221</v>
      </c>
      <c r="C527" t="s">
        <v>201</v>
      </c>
      <c r="D527" t="s">
        <v>327</v>
      </c>
      <c r="E527" s="24">
        <v>1</v>
      </c>
      <c r="F527" s="24"/>
      <c r="G527" s="24"/>
      <c r="H527" s="24">
        <v>2</v>
      </c>
      <c r="I527" s="24"/>
      <c r="J527" s="24"/>
      <c r="K527" s="24">
        <v>1</v>
      </c>
      <c r="L527" s="24"/>
      <c r="M527" s="24">
        <v>0</v>
      </c>
      <c r="N527" s="24"/>
      <c r="O527" s="24"/>
      <c r="P527" s="24"/>
      <c r="Q527" s="24">
        <v>4</v>
      </c>
    </row>
    <row r="528" spans="1:17" x14ac:dyDescent="0.3">
      <c r="A528" t="str">
        <f t="shared" si="8"/>
        <v>G00037D00136</v>
      </c>
      <c r="B528" t="s">
        <v>221</v>
      </c>
      <c r="C528" t="s">
        <v>203</v>
      </c>
      <c r="D528" t="s">
        <v>385</v>
      </c>
      <c r="E528" s="24"/>
      <c r="F528" s="24"/>
      <c r="G528" s="24"/>
      <c r="H528" s="24">
        <v>2</v>
      </c>
      <c r="I528" s="24">
        <v>20</v>
      </c>
      <c r="J528" s="24">
        <v>25</v>
      </c>
      <c r="K528" s="24">
        <v>30</v>
      </c>
      <c r="L528" s="24"/>
      <c r="M528" s="24">
        <v>15</v>
      </c>
      <c r="N528" s="24"/>
      <c r="O528" s="24">
        <v>24</v>
      </c>
      <c r="P528" s="24"/>
      <c r="Q528" s="24">
        <v>116</v>
      </c>
    </row>
    <row r="529" spans="1:17" x14ac:dyDescent="0.3">
      <c r="A529" t="str">
        <f t="shared" si="8"/>
        <v>G00046010515</v>
      </c>
      <c r="B529" t="s">
        <v>222</v>
      </c>
      <c r="C529" t="s">
        <v>23</v>
      </c>
      <c r="D529" t="s">
        <v>277</v>
      </c>
      <c r="E529" s="24"/>
      <c r="F529" s="24"/>
      <c r="G529" s="24"/>
      <c r="H529" s="24"/>
      <c r="I529" s="24">
        <v>26</v>
      </c>
      <c r="J529" s="24">
        <v>18</v>
      </c>
      <c r="K529" s="24"/>
      <c r="L529" s="24"/>
      <c r="M529" s="24"/>
      <c r="N529" s="24">
        <v>6</v>
      </c>
      <c r="O529" s="24">
        <v>18</v>
      </c>
      <c r="P529" s="24"/>
      <c r="Q529" s="24">
        <v>68</v>
      </c>
    </row>
    <row r="530" spans="1:17" x14ac:dyDescent="0.3">
      <c r="A530" t="str">
        <f t="shared" si="8"/>
        <v>G00046010517</v>
      </c>
      <c r="B530" t="s">
        <v>222</v>
      </c>
      <c r="C530" t="s">
        <v>27</v>
      </c>
      <c r="D530" t="s">
        <v>278</v>
      </c>
      <c r="E530" s="24"/>
      <c r="F530" s="24"/>
      <c r="G530" s="24"/>
      <c r="H530" s="24"/>
      <c r="I530" s="24">
        <v>16</v>
      </c>
      <c r="J530" s="24">
        <v>12</v>
      </c>
      <c r="K530" s="24">
        <v>6</v>
      </c>
      <c r="L530" s="24"/>
      <c r="M530" s="24"/>
      <c r="N530" s="24">
        <v>6</v>
      </c>
      <c r="O530" s="24">
        <v>12</v>
      </c>
      <c r="P530" s="24"/>
      <c r="Q530" s="24">
        <v>52</v>
      </c>
    </row>
    <row r="531" spans="1:17" x14ac:dyDescent="0.3">
      <c r="A531" t="str">
        <f t="shared" si="8"/>
        <v>G00046010519</v>
      </c>
      <c r="B531" t="s">
        <v>222</v>
      </c>
      <c r="C531" t="s">
        <v>29</v>
      </c>
      <c r="D531" t="s">
        <v>279</v>
      </c>
      <c r="E531" s="24"/>
      <c r="F531" s="24"/>
      <c r="G531" s="24"/>
      <c r="H531" s="24"/>
      <c r="I531" s="24"/>
      <c r="J531" s="24"/>
      <c r="K531" s="24"/>
      <c r="L531" s="24">
        <v>6</v>
      </c>
      <c r="M531" s="24"/>
      <c r="N531" s="24">
        <v>6</v>
      </c>
      <c r="O531" s="24">
        <v>6</v>
      </c>
      <c r="P531" s="24"/>
      <c r="Q531" s="24">
        <v>18</v>
      </c>
    </row>
    <row r="532" spans="1:17" x14ac:dyDescent="0.3">
      <c r="A532" t="str">
        <f t="shared" si="8"/>
        <v>G00046020713</v>
      </c>
      <c r="B532" t="s">
        <v>222</v>
      </c>
      <c r="C532" t="s">
        <v>39</v>
      </c>
      <c r="D532" t="s">
        <v>280</v>
      </c>
      <c r="E532" s="24"/>
      <c r="F532" s="24"/>
      <c r="G532" s="24"/>
      <c r="H532" s="24"/>
      <c r="I532" s="24"/>
      <c r="J532" s="24"/>
      <c r="K532" s="24">
        <v>5</v>
      </c>
      <c r="L532" s="24">
        <v>20</v>
      </c>
      <c r="M532" s="24"/>
      <c r="N532" s="24">
        <v>10</v>
      </c>
      <c r="O532" s="24"/>
      <c r="P532" s="24">
        <v>25</v>
      </c>
      <c r="Q532" s="24">
        <v>60</v>
      </c>
    </row>
    <row r="533" spans="1:17" x14ac:dyDescent="0.3">
      <c r="A533" t="str">
        <f t="shared" si="8"/>
        <v>G00046021031</v>
      </c>
      <c r="B533" t="s">
        <v>222</v>
      </c>
      <c r="C533" t="s">
        <v>43</v>
      </c>
      <c r="D533" t="s">
        <v>282</v>
      </c>
      <c r="E533" s="24"/>
      <c r="F533" s="24"/>
      <c r="G533" s="24"/>
      <c r="H533" s="24"/>
      <c r="I533" s="24">
        <v>6</v>
      </c>
      <c r="J533" s="24"/>
      <c r="K533" s="24"/>
      <c r="L533" s="24"/>
      <c r="M533" s="24"/>
      <c r="N533" s="24">
        <v>1</v>
      </c>
      <c r="O533" s="24">
        <v>2</v>
      </c>
      <c r="P533" s="24"/>
      <c r="Q533" s="24">
        <v>9</v>
      </c>
    </row>
    <row r="534" spans="1:17" x14ac:dyDescent="0.3">
      <c r="A534" t="str">
        <f t="shared" si="8"/>
        <v>G00046021162</v>
      </c>
      <c r="B534" t="s">
        <v>222</v>
      </c>
      <c r="C534" t="s">
        <v>47</v>
      </c>
      <c r="D534" t="s">
        <v>283</v>
      </c>
      <c r="E534" s="24"/>
      <c r="F534" s="24"/>
      <c r="G534" s="24"/>
      <c r="H534" s="24"/>
      <c r="I534" s="24">
        <v>2</v>
      </c>
      <c r="J534" s="24">
        <v>1</v>
      </c>
      <c r="K534" s="24">
        <v>1</v>
      </c>
      <c r="L534" s="24">
        <v>1</v>
      </c>
      <c r="M534" s="24">
        <v>1</v>
      </c>
      <c r="N534" s="24"/>
      <c r="O534" s="24">
        <v>2</v>
      </c>
      <c r="P534" s="24"/>
      <c r="Q534" s="24">
        <v>8</v>
      </c>
    </row>
    <row r="535" spans="1:17" x14ac:dyDescent="0.3">
      <c r="A535" t="str">
        <f t="shared" si="8"/>
        <v>G00046021171</v>
      </c>
      <c r="B535" t="s">
        <v>222</v>
      </c>
      <c r="C535" t="s">
        <v>49</v>
      </c>
      <c r="D535" t="s">
        <v>284</v>
      </c>
      <c r="E535" s="24"/>
      <c r="F535" s="24"/>
      <c r="G535" s="24"/>
      <c r="H535" s="24"/>
      <c r="I535" s="24">
        <v>7</v>
      </c>
      <c r="J535" s="24"/>
      <c r="K535" s="24"/>
      <c r="L535" s="24"/>
      <c r="M535" s="24"/>
      <c r="N535" s="24"/>
      <c r="O535" s="24">
        <v>4</v>
      </c>
      <c r="P535" s="24"/>
      <c r="Q535" s="24">
        <v>11</v>
      </c>
    </row>
    <row r="536" spans="1:17" x14ac:dyDescent="0.3">
      <c r="A536" t="str">
        <f t="shared" si="8"/>
        <v>G00046021206</v>
      </c>
      <c r="B536" t="s">
        <v>222</v>
      </c>
      <c r="C536" t="s">
        <v>51</v>
      </c>
      <c r="D536" t="s">
        <v>285</v>
      </c>
      <c r="E536" s="24"/>
      <c r="F536" s="24"/>
      <c r="G536" s="24"/>
      <c r="H536" s="24"/>
      <c r="I536" s="24"/>
      <c r="J536" s="24"/>
      <c r="K536" s="24"/>
      <c r="L536" s="24">
        <v>6</v>
      </c>
      <c r="M536" s="24"/>
      <c r="N536" s="24">
        <v>6</v>
      </c>
      <c r="O536" s="24">
        <v>6</v>
      </c>
      <c r="P536" s="24"/>
      <c r="Q536" s="24">
        <v>18</v>
      </c>
    </row>
    <row r="537" spans="1:17" x14ac:dyDescent="0.3">
      <c r="A537" t="str">
        <f t="shared" si="8"/>
        <v>G00046021241</v>
      </c>
      <c r="B537" t="s">
        <v>222</v>
      </c>
      <c r="C537" t="s">
        <v>226</v>
      </c>
      <c r="D537" t="s">
        <v>286</v>
      </c>
      <c r="E537" s="24"/>
      <c r="F537" s="24"/>
      <c r="G537" s="24"/>
      <c r="H537" s="24"/>
      <c r="I537" s="24">
        <v>7</v>
      </c>
      <c r="J537" s="24"/>
      <c r="K537" s="24"/>
      <c r="L537" s="24"/>
      <c r="M537" s="24">
        <v>1</v>
      </c>
      <c r="N537" s="24"/>
      <c r="O537" s="24"/>
      <c r="P537" s="24"/>
      <c r="Q537" s="24">
        <v>8</v>
      </c>
    </row>
    <row r="538" spans="1:17" x14ac:dyDescent="0.3">
      <c r="A538" t="str">
        <f t="shared" si="8"/>
        <v>G00046021242</v>
      </c>
      <c r="B538" t="s">
        <v>222</v>
      </c>
      <c r="C538" t="s">
        <v>54</v>
      </c>
      <c r="D538" t="s">
        <v>287</v>
      </c>
      <c r="E538" s="24">
        <v>200</v>
      </c>
      <c r="F538" s="24"/>
      <c r="G538" s="24">
        <v>200</v>
      </c>
      <c r="H538" s="24"/>
      <c r="I538" s="24"/>
      <c r="J538" s="24"/>
      <c r="K538" s="24"/>
      <c r="L538" s="24">
        <v>100</v>
      </c>
      <c r="M538" s="24">
        <v>1</v>
      </c>
      <c r="N538" s="24"/>
      <c r="O538" s="24"/>
      <c r="P538" s="24"/>
      <c r="Q538" s="24">
        <v>501</v>
      </c>
    </row>
    <row r="539" spans="1:17" x14ac:dyDescent="0.3">
      <c r="A539" t="str">
        <f t="shared" si="8"/>
        <v>G00046021317</v>
      </c>
      <c r="B539" t="s">
        <v>222</v>
      </c>
      <c r="C539" t="s">
        <v>62</v>
      </c>
      <c r="D539" t="s">
        <v>333</v>
      </c>
      <c r="E539" s="24"/>
      <c r="F539" s="24"/>
      <c r="G539" s="24"/>
      <c r="H539" s="24"/>
      <c r="I539" s="24"/>
      <c r="J539" s="24"/>
      <c r="K539" s="24"/>
      <c r="L539" s="24"/>
      <c r="M539" s="24">
        <v>1</v>
      </c>
      <c r="N539" s="24"/>
      <c r="O539" s="24"/>
      <c r="P539" s="24"/>
      <c r="Q539" s="24">
        <v>1</v>
      </c>
    </row>
    <row r="540" spans="1:17" x14ac:dyDescent="0.3">
      <c r="A540" t="str">
        <f t="shared" si="8"/>
        <v>G00046021341</v>
      </c>
      <c r="B540" t="s">
        <v>222</v>
      </c>
      <c r="C540" t="s">
        <v>64</v>
      </c>
      <c r="D540" t="s">
        <v>294</v>
      </c>
      <c r="E540" s="24"/>
      <c r="F540" s="24"/>
      <c r="G540" s="24"/>
      <c r="H540" s="24"/>
      <c r="I540" s="24"/>
      <c r="J540" s="24"/>
      <c r="K540" s="24"/>
      <c r="L540" s="24"/>
      <c r="M540" s="24"/>
      <c r="N540" s="24">
        <v>1</v>
      </c>
      <c r="O540" s="24"/>
      <c r="P540" s="24"/>
      <c r="Q540" s="24">
        <v>1</v>
      </c>
    </row>
    <row r="541" spans="1:17" x14ac:dyDescent="0.3">
      <c r="A541" t="str">
        <f t="shared" si="8"/>
        <v>G00046021380</v>
      </c>
      <c r="B541" t="s">
        <v>222</v>
      </c>
      <c r="C541" t="s">
        <v>67</v>
      </c>
      <c r="D541" t="s">
        <v>297</v>
      </c>
      <c r="E541" s="24"/>
      <c r="F541" s="24"/>
      <c r="G541" s="24"/>
      <c r="H541" s="24"/>
      <c r="I541" s="24"/>
      <c r="J541" s="24">
        <v>1</v>
      </c>
      <c r="K541" s="24">
        <v>1</v>
      </c>
      <c r="L541" s="24"/>
      <c r="M541" s="24"/>
      <c r="N541" s="24"/>
      <c r="O541" s="24">
        <v>1</v>
      </c>
      <c r="P541" s="24"/>
      <c r="Q541" s="24">
        <v>3</v>
      </c>
    </row>
    <row r="542" spans="1:17" x14ac:dyDescent="0.3">
      <c r="A542" t="str">
        <f t="shared" si="8"/>
        <v>G00046021381</v>
      </c>
      <c r="B542" t="s">
        <v>222</v>
      </c>
      <c r="C542" t="s">
        <v>69</v>
      </c>
      <c r="D542" t="s">
        <v>298</v>
      </c>
      <c r="E542" s="24"/>
      <c r="F542" s="24"/>
      <c r="G542" s="24"/>
      <c r="H542" s="24"/>
      <c r="I542" s="24"/>
      <c r="J542" s="24">
        <v>1</v>
      </c>
      <c r="K542" s="24">
        <v>1</v>
      </c>
      <c r="L542" s="24"/>
      <c r="M542" s="24"/>
      <c r="N542" s="24"/>
      <c r="O542" s="24">
        <v>1</v>
      </c>
      <c r="P542" s="24"/>
      <c r="Q542" s="24">
        <v>3</v>
      </c>
    </row>
    <row r="543" spans="1:17" x14ac:dyDescent="0.3">
      <c r="A543" t="str">
        <f t="shared" si="8"/>
        <v>G00046021400</v>
      </c>
      <c r="B543" t="s">
        <v>222</v>
      </c>
      <c r="C543" t="s">
        <v>77</v>
      </c>
      <c r="D543" t="s">
        <v>302</v>
      </c>
      <c r="E543" s="24"/>
      <c r="F543" s="24"/>
      <c r="G543" s="24"/>
      <c r="H543" s="24"/>
      <c r="I543" s="24">
        <v>7</v>
      </c>
      <c r="J543" s="24"/>
      <c r="K543" s="24">
        <v>1</v>
      </c>
      <c r="L543" s="24"/>
      <c r="M543" s="24">
        <v>1</v>
      </c>
      <c r="N543" s="24">
        <v>15</v>
      </c>
      <c r="O543" s="24"/>
      <c r="P543" s="24"/>
      <c r="Q543" s="24">
        <v>24</v>
      </c>
    </row>
    <row r="544" spans="1:17" x14ac:dyDescent="0.3">
      <c r="A544" t="str">
        <f t="shared" si="8"/>
        <v>G00046021432</v>
      </c>
      <c r="B544" t="s">
        <v>222</v>
      </c>
      <c r="C544" t="s">
        <v>79</v>
      </c>
      <c r="D544" t="s">
        <v>303</v>
      </c>
      <c r="E544" s="24"/>
      <c r="F544" s="24"/>
      <c r="G544" s="24"/>
      <c r="H544" s="24"/>
      <c r="I544" s="24">
        <v>11</v>
      </c>
      <c r="J544" s="24"/>
      <c r="K544" s="24">
        <v>3</v>
      </c>
      <c r="L544" s="24">
        <v>1</v>
      </c>
      <c r="M544" s="24"/>
      <c r="N544" s="24">
        <v>5</v>
      </c>
      <c r="O544" s="24"/>
      <c r="P544" s="24"/>
      <c r="Q544" s="24">
        <v>20</v>
      </c>
    </row>
    <row r="545" spans="1:17" x14ac:dyDescent="0.3">
      <c r="A545" t="str">
        <f t="shared" si="8"/>
        <v>G00046021433</v>
      </c>
      <c r="B545" t="s">
        <v>222</v>
      </c>
      <c r="C545" t="s">
        <v>81</v>
      </c>
      <c r="D545" t="s">
        <v>304</v>
      </c>
      <c r="E545" s="24"/>
      <c r="F545" s="24"/>
      <c r="G545" s="24"/>
      <c r="H545" s="24"/>
      <c r="I545" s="24">
        <v>18</v>
      </c>
      <c r="J545" s="24"/>
      <c r="K545" s="24">
        <v>2</v>
      </c>
      <c r="L545" s="24">
        <v>1</v>
      </c>
      <c r="M545" s="24"/>
      <c r="N545" s="24">
        <v>1</v>
      </c>
      <c r="O545" s="24"/>
      <c r="P545" s="24"/>
      <c r="Q545" s="24">
        <v>22</v>
      </c>
    </row>
    <row r="546" spans="1:17" x14ac:dyDescent="0.3">
      <c r="A546" t="str">
        <f t="shared" si="8"/>
        <v>G00046021443</v>
      </c>
      <c r="B546" t="s">
        <v>222</v>
      </c>
      <c r="C546" t="s">
        <v>83</v>
      </c>
      <c r="D546" t="s">
        <v>335</v>
      </c>
      <c r="E546" s="24"/>
      <c r="F546" s="24"/>
      <c r="G546" s="24"/>
      <c r="H546" s="24"/>
      <c r="I546" s="24"/>
      <c r="J546" s="24"/>
      <c r="K546" s="24"/>
      <c r="L546" s="24">
        <v>1</v>
      </c>
      <c r="M546" s="24"/>
      <c r="N546" s="24">
        <v>5</v>
      </c>
      <c r="O546" s="24">
        <v>2</v>
      </c>
      <c r="P546" s="24"/>
      <c r="Q546" s="24">
        <v>8</v>
      </c>
    </row>
    <row r="547" spans="1:17" x14ac:dyDescent="0.3">
      <c r="A547" t="str">
        <f t="shared" si="8"/>
        <v>G00046021454</v>
      </c>
      <c r="B547" t="s">
        <v>222</v>
      </c>
      <c r="C547" t="s">
        <v>238</v>
      </c>
      <c r="D547" t="s">
        <v>306</v>
      </c>
      <c r="E547" s="24"/>
      <c r="F547" s="24"/>
      <c r="G547" s="24"/>
      <c r="H547" s="24"/>
      <c r="I547" s="24">
        <v>7</v>
      </c>
      <c r="J547" s="24"/>
      <c r="K547" s="24"/>
      <c r="L547" s="24"/>
      <c r="M547" s="24"/>
      <c r="N547" s="24"/>
      <c r="O547" s="24"/>
      <c r="P547" s="24"/>
      <c r="Q547" s="24">
        <v>7</v>
      </c>
    </row>
    <row r="548" spans="1:17" x14ac:dyDescent="0.3">
      <c r="A548" t="str">
        <f t="shared" si="8"/>
        <v>G00046021481</v>
      </c>
      <c r="B548" t="s">
        <v>222</v>
      </c>
      <c r="C548" t="s">
        <v>248</v>
      </c>
      <c r="D548" t="s">
        <v>336</v>
      </c>
      <c r="E548" s="24"/>
      <c r="F548" s="24"/>
      <c r="G548" s="24">
        <v>1</v>
      </c>
      <c r="H548" s="24"/>
      <c r="I548" s="24"/>
      <c r="J548" s="24"/>
      <c r="K548" s="24">
        <v>2</v>
      </c>
      <c r="L548" s="24"/>
      <c r="M548" s="24">
        <v>1</v>
      </c>
      <c r="N548" s="24"/>
      <c r="O548" s="24"/>
      <c r="P548" s="24"/>
      <c r="Q548" s="24">
        <v>4</v>
      </c>
    </row>
    <row r="549" spans="1:17" x14ac:dyDescent="0.3">
      <c r="A549" t="str">
        <f t="shared" si="8"/>
        <v>G00046021482</v>
      </c>
      <c r="B549" t="s">
        <v>222</v>
      </c>
      <c r="C549" t="s">
        <v>249</v>
      </c>
      <c r="D549" t="s">
        <v>337</v>
      </c>
      <c r="E549" s="24"/>
      <c r="F549" s="24"/>
      <c r="G549" s="24">
        <v>1</v>
      </c>
      <c r="H549" s="24"/>
      <c r="I549" s="24"/>
      <c r="J549" s="24"/>
      <c r="K549" s="24"/>
      <c r="L549" s="24"/>
      <c r="M549" s="24">
        <v>1</v>
      </c>
      <c r="N549" s="24"/>
      <c r="O549" s="24"/>
      <c r="P549" s="24"/>
      <c r="Q549" s="24">
        <v>2</v>
      </c>
    </row>
    <row r="550" spans="1:17" x14ac:dyDescent="0.3">
      <c r="A550" t="str">
        <f t="shared" si="8"/>
        <v>G00046021483</v>
      </c>
      <c r="B550" t="s">
        <v>222</v>
      </c>
      <c r="C550" t="s">
        <v>250</v>
      </c>
      <c r="D550" t="s">
        <v>338</v>
      </c>
      <c r="E550" s="24"/>
      <c r="F550" s="24"/>
      <c r="G550" s="24">
        <v>1</v>
      </c>
      <c r="H550" s="24"/>
      <c r="I550" s="24"/>
      <c r="J550" s="24"/>
      <c r="K550" s="24">
        <v>2</v>
      </c>
      <c r="L550" s="24"/>
      <c r="M550" s="24">
        <v>1</v>
      </c>
      <c r="N550" s="24"/>
      <c r="O550" s="24"/>
      <c r="P550" s="24"/>
      <c r="Q550" s="24">
        <v>4</v>
      </c>
    </row>
    <row r="551" spans="1:17" x14ac:dyDescent="0.3">
      <c r="A551" t="str">
        <f t="shared" si="8"/>
        <v>G00046021496</v>
      </c>
      <c r="B551" t="s">
        <v>222</v>
      </c>
      <c r="C551" t="s">
        <v>251</v>
      </c>
      <c r="D551" t="s">
        <v>339</v>
      </c>
      <c r="E551" s="24"/>
      <c r="F551" s="24"/>
      <c r="G551" s="24">
        <v>1</v>
      </c>
      <c r="H551" s="24"/>
      <c r="I551" s="24"/>
      <c r="J551" s="24"/>
      <c r="K551" s="24">
        <v>2</v>
      </c>
      <c r="L551" s="24"/>
      <c r="M551" s="24"/>
      <c r="N551" s="24"/>
      <c r="O551" s="24"/>
      <c r="P551" s="24"/>
      <c r="Q551" s="24">
        <v>3</v>
      </c>
    </row>
    <row r="552" spans="1:17" x14ac:dyDescent="0.3">
      <c r="A552" t="str">
        <f t="shared" si="8"/>
        <v>G00046021497</v>
      </c>
      <c r="B552" t="s">
        <v>222</v>
      </c>
      <c r="C552" t="s">
        <v>252</v>
      </c>
      <c r="D552" t="s">
        <v>340</v>
      </c>
      <c r="E552" s="24"/>
      <c r="F552" s="24"/>
      <c r="G552" s="24"/>
      <c r="H552" s="24"/>
      <c r="I552" s="24"/>
      <c r="J552" s="24"/>
      <c r="K552" s="24"/>
      <c r="L552" s="24"/>
      <c r="M552" s="24">
        <v>1</v>
      </c>
      <c r="N552" s="24">
        <v>1</v>
      </c>
      <c r="O552" s="24">
        <v>1</v>
      </c>
      <c r="P552" s="24"/>
      <c r="Q552" s="24">
        <v>3</v>
      </c>
    </row>
    <row r="553" spans="1:17" x14ac:dyDescent="0.3">
      <c r="A553" t="str">
        <f t="shared" si="8"/>
        <v>G00046021502</v>
      </c>
      <c r="B553" t="s">
        <v>222</v>
      </c>
      <c r="C553" t="s">
        <v>91</v>
      </c>
      <c r="D553" t="s">
        <v>341</v>
      </c>
      <c r="E553" s="24"/>
      <c r="F553" s="24"/>
      <c r="G553" s="24"/>
      <c r="H553" s="24"/>
      <c r="I553" s="24"/>
      <c r="J553" s="24"/>
      <c r="K553" s="24"/>
      <c r="L553" s="24">
        <v>1</v>
      </c>
      <c r="M553" s="24"/>
      <c r="N553" s="24"/>
      <c r="O553" s="24"/>
      <c r="P553" s="24"/>
      <c r="Q553" s="24">
        <v>1</v>
      </c>
    </row>
    <row r="554" spans="1:17" x14ac:dyDescent="0.3">
      <c r="A554" t="str">
        <f t="shared" si="8"/>
        <v>G00046021525</v>
      </c>
      <c r="B554" t="s">
        <v>222</v>
      </c>
      <c r="C554" t="s">
        <v>257</v>
      </c>
      <c r="D554" t="s">
        <v>347</v>
      </c>
      <c r="E554" s="24"/>
      <c r="F554" s="24"/>
      <c r="G554" s="24"/>
      <c r="H554" s="24"/>
      <c r="I554" s="24">
        <v>1</v>
      </c>
      <c r="J554" s="24"/>
      <c r="K554" s="24"/>
      <c r="L554" s="24"/>
      <c r="M554" s="24"/>
      <c r="N554" s="24"/>
      <c r="O554" s="24"/>
      <c r="P554" s="24"/>
      <c r="Q554" s="24">
        <v>1</v>
      </c>
    </row>
    <row r="555" spans="1:17" x14ac:dyDescent="0.3">
      <c r="A555" t="str">
        <f t="shared" si="8"/>
        <v>G00046021529</v>
      </c>
      <c r="B555" t="s">
        <v>222</v>
      </c>
      <c r="C555" t="s">
        <v>260</v>
      </c>
      <c r="D555" t="s">
        <v>350</v>
      </c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>
        <v>1</v>
      </c>
      <c r="P555" s="24"/>
      <c r="Q555" s="24">
        <v>1</v>
      </c>
    </row>
    <row r="556" spans="1:17" x14ac:dyDescent="0.3">
      <c r="A556" t="str">
        <f t="shared" si="8"/>
        <v>G00046021541</v>
      </c>
      <c r="B556" t="s">
        <v>222</v>
      </c>
      <c r="C556" t="s">
        <v>267</v>
      </c>
      <c r="D556" t="s">
        <v>357</v>
      </c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>
        <v>2</v>
      </c>
      <c r="P556" s="24"/>
      <c r="Q556" s="24">
        <v>2</v>
      </c>
    </row>
    <row r="557" spans="1:17" x14ac:dyDescent="0.3">
      <c r="A557" t="str">
        <f t="shared" si="8"/>
        <v>G00046021594</v>
      </c>
      <c r="B557" t="s">
        <v>222</v>
      </c>
      <c r="C557" t="s">
        <v>115</v>
      </c>
      <c r="D557" t="s">
        <v>364</v>
      </c>
      <c r="E557" s="24"/>
      <c r="F557" s="24"/>
      <c r="G557" s="24">
        <v>7</v>
      </c>
      <c r="H557" s="24"/>
      <c r="I557" s="24"/>
      <c r="J557" s="24"/>
      <c r="K557" s="24">
        <v>1</v>
      </c>
      <c r="L557" s="24"/>
      <c r="M557" s="24">
        <v>1</v>
      </c>
      <c r="N557" s="24">
        <v>1</v>
      </c>
      <c r="O557" s="24">
        <v>8</v>
      </c>
      <c r="P557" s="24"/>
      <c r="Q557" s="24">
        <v>18</v>
      </c>
    </row>
    <row r="558" spans="1:17" x14ac:dyDescent="0.3">
      <c r="A558" t="str">
        <f t="shared" si="8"/>
        <v>G00046021605</v>
      </c>
      <c r="B558" t="s">
        <v>222</v>
      </c>
      <c r="C558" t="s">
        <v>117</v>
      </c>
      <c r="D558" t="s">
        <v>365</v>
      </c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>
        <v>1</v>
      </c>
      <c r="P558" s="24"/>
      <c r="Q558" s="24">
        <v>1</v>
      </c>
    </row>
    <row r="559" spans="1:17" x14ac:dyDescent="0.3">
      <c r="A559" t="str">
        <f t="shared" si="8"/>
        <v>G00046070025</v>
      </c>
      <c r="B559" t="s">
        <v>222</v>
      </c>
      <c r="C559" t="s">
        <v>171</v>
      </c>
      <c r="D559" t="s">
        <v>318</v>
      </c>
      <c r="E559" s="24"/>
      <c r="F559" s="24"/>
      <c r="G559" s="24"/>
      <c r="H559" s="24"/>
      <c r="I559" s="24">
        <v>11</v>
      </c>
      <c r="J559" s="24"/>
      <c r="K559" s="24">
        <v>1</v>
      </c>
      <c r="L559" s="24">
        <v>4</v>
      </c>
      <c r="M559" s="24"/>
      <c r="N559" s="24"/>
      <c r="O559" s="24">
        <v>1</v>
      </c>
      <c r="P559" s="24"/>
      <c r="Q559" s="24">
        <v>17</v>
      </c>
    </row>
    <row r="560" spans="1:17" x14ac:dyDescent="0.3">
      <c r="A560" t="str">
        <f t="shared" si="8"/>
        <v>G00046070028</v>
      </c>
      <c r="B560" t="s">
        <v>222</v>
      </c>
      <c r="C560" t="s">
        <v>173</v>
      </c>
      <c r="D560" t="s">
        <v>319</v>
      </c>
      <c r="E560" s="24"/>
      <c r="F560" s="24"/>
      <c r="G560" s="24"/>
      <c r="H560" s="24"/>
      <c r="I560" s="24">
        <v>11</v>
      </c>
      <c r="J560" s="24"/>
      <c r="K560" s="24">
        <v>1</v>
      </c>
      <c r="L560" s="24">
        <v>4</v>
      </c>
      <c r="M560" s="24"/>
      <c r="N560" s="24"/>
      <c r="O560" s="24">
        <v>1</v>
      </c>
      <c r="P560" s="24"/>
      <c r="Q560" s="24">
        <v>17</v>
      </c>
    </row>
    <row r="561" spans="1:17" x14ac:dyDescent="0.3">
      <c r="A561" t="str">
        <f t="shared" si="8"/>
        <v>G00046D00026</v>
      </c>
      <c r="B561" t="s">
        <v>222</v>
      </c>
      <c r="C561" t="s">
        <v>196</v>
      </c>
      <c r="D561" t="s">
        <v>321</v>
      </c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>
        <v>1</v>
      </c>
      <c r="P561" s="24"/>
      <c r="Q561" s="24">
        <v>1</v>
      </c>
    </row>
    <row r="562" spans="1:17" x14ac:dyDescent="0.3">
      <c r="A562" t="str">
        <f t="shared" si="8"/>
        <v>Total Geral</v>
      </c>
      <c r="B562" t="s">
        <v>225</v>
      </c>
      <c r="E562" s="24">
        <v>58792.12</v>
      </c>
      <c r="F562" s="24">
        <v>61144</v>
      </c>
      <c r="G562" s="24">
        <v>77738</v>
      </c>
      <c r="H562" s="24">
        <v>65075</v>
      </c>
      <c r="I562" s="24">
        <v>74286</v>
      </c>
      <c r="J562" s="24">
        <v>110700</v>
      </c>
      <c r="K562" s="24">
        <v>103665</v>
      </c>
      <c r="L562" s="24">
        <v>111168</v>
      </c>
      <c r="M562" s="24">
        <v>102619</v>
      </c>
      <c r="N562" s="24">
        <v>85733</v>
      </c>
      <c r="O562" s="24">
        <v>77297</v>
      </c>
      <c r="P562" s="24">
        <v>72376</v>
      </c>
      <c r="Q562" s="24">
        <v>1000593.12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TOTAL</vt:lpstr>
      <vt:lpstr>BD PESO UNITÁRIO</vt:lpstr>
      <vt:lpstr>Banco de dados ZDA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Adriane Andrade de Souza</dc:creator>
  <cp:lastModifiedBy>Dara Adriane Andrade de Souza</cp:lastModifiedBy>
  <dcterms:created xsi:type="dcterms:W3CDTF">2025-05-26T20:21:38Z</dcterms:created>
  <dcterms:modified xsi:type="dcterms:W3CDTF">2025-05-29T11:29:42Z</dcterms:modified>
</cp:coreProperties>
</file>