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Projects\Dew-Controller\Firmware\Dew-Controller.X\"/>
    </mc:Choice>
  </mc:AlternateContent>
  <xr:revisionPtr revIDLastSave="0" documentId="13_ncr:1_{F2550E3B-6684-4BB6-BDBB-215707B663DA}" xr6:coauthVersionLast="36" xr6:coauthVersionMax="36" xr10:uidLastSave="{00000000-0000-0000-0000-000000000000}"/>
  <bookViews>
    <workbookView xWindow="0" yWindow="0" windowWidth="25200" windowHeight="11775" xr2:uid="{C889AF70-DC05-445E-A0D5-5FFE1A95FA9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26" i="1"/>
  <c r="K14" i="1"/>
  <c r="K18" i="1"/>
  <c r="K25" i="1"/>
  <c r="K24" i="1"/>
  <c r="K27" i="1" s="1"/>
  <c r="K16" i="1"/>
  <c r="K17" i="1"/>
  <c r="G26" i="1" l="1"/>
  <c r="G23" i="1"/>
  <c r="B20" i="1"/>
  <c r="B23" i="1" s="1"/>
  <c r="G25" i="1" l="1"/>
  <c r="G24" i="1"/>
  <c r="G22" i="1"/>
  <c r="G16" i="1"/>
  <c r="G18" i="1" s="1"/>
  <c r="B3" i="1"/>
  <c r="B4" i="1" s="1"/>
  <c r="B5" i="1" s="1"/>
  <c r="K23" i="1" l="1"/>
  <c r="G27" i="1"/>
</calcChain>
</file>

<file path=xl/sharedStrings.xml><?xml version="1.0" encoding="utf-8"?>
<sst xmlns="http://schemas.openxmlformats.org/spreadsheetml/2006/main" count="79" uniqueCount="57">
  <si>
    <t>A</t>
  </si>
  <si>
    <t>W/cm^2</t>
  </si>
  <si>
    <t>d</t>
  </si>
  <si>
    <t>P</t>
  </si>
  <si>
    <t>P/A</t>
  </si>
  <si>
    <t>cm</t>
  </si>
  <si>
    <t>cm^2</t>
  </si>
  <si>
    <t>FPL53</t>
  </si>
  <si>
    <t>W/mK</t>
  </si>
  <si>
    <t>Wärmeleitfähigkeit k</t>
  </si>
  <si>
    <t>Wärmestrom</t>
  </si>
  <si>
    <t>abgestrahlter Wärmestrom</t>
  </si>
  <si>
    <t>dQ/dt = epsilon * rho * A * (T1^4 - T2^4)</t>
  </si>
  <si>
    <t>epsilon = emissionsgrad (0 = spiegel, 1 = schwarzkoerper)</t>
  </si>
  <si>
    <t>rho = stefan bolzman konstante = 5,67*10^-8 W/m^2K^4</t>
  </si>
  <si>
    <t xml:space="preserve">U </t>
  </si>
  <si>
    <t>b</t>
  </si>
  <si>
    <t>epsilon</t>
  </si>
  <si>
    <t>rho</t>
  </si>
  <si>
    <t>W/m^2K^4</t>
  </si>
  <si>
    <t>m</t>
  </si>
  <si>
    <t>m^2</t>
  </si>
  <si>
    <t>T1</t>
  </si>
  <si>
    <t>T2</t>
  </si>
  <si>
    <t>dQ/dt</t>
  </si>
  <si>
    <t>W</t>
  </si>
  <si>
    <t>K2</t>
  </si>
  <si>
    <t>K3</t>
  </si>
  <si>
    <t>phi</t>
  </si>
  <si>
    <t>theta</t>
  </si>
  <si>
    <t>tau</t>
  </si>
  <si>
    <t>ofs</t>
  </si>
  <si>
    <t>tau+ofs</t>
  </si>
  <si>
    <t>Waermestrom</t>
  </si>
  <si>
    <t>Taupunkt</t>
  </si>
  <si>
    <t>Faustformel</t>
  </si>
  <si>
    <t>Umlaufende Flaeche Heizung</t>
  </si>
  <si>
    <t>theta himmel</t>
  </si>
  <si>
    <t>Tw2</t>
  </si>
  <si>
    <t>Tw1</t>
  </si>
  <si>
    <t>s</t>
  </si>
  <si>
    <t>lambda</t>
  </si>
  <si>
    <t>dT</t>
  </si>
  <si>
    <t>dQ/dt=k * A * (Tw1 - Tw2) / s</t>
  </si>
  <si>
    <t>Rth2 (glas)</t>
  </si>
  <si>
    <t>Rth1 (alu)</t>
  </si>
  <si>
    <t>K/W</t>
  </si>
  <si>
    <t>K</t>
  </si>
  <si>
    <t>°C</t>
  </si>
  <si>
    <t>Rth (Glas)</t>
  </si>
  <si>
    <t>s (Dicke)</t>
  </si>
  <si>
    <t>Summe</t>
  </si>
  <si>
    <t>Mittelwert</t>
  </si>
  <si>
    <t>Laufende Summe</t>
  </si>
  <si>
    <t>Anzahl</t>
  </si>
  <si>
    <t>mit Tubus….vernachlaessigbar</t>
  </si>
  <si>
    <t>halber Linsendurchmesser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</si>
</sst>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37F5-8AC9-4B9A-AAFD-BB38198DF626}">
  <dimension ref="A1:M27"/>
  <sheetViews>
    <sheetView tabSelected="1" workbookViewId="0">
      <selection activeCell="A18" sqref="A18"/>
    </sheetView>
  </sheetViews>
  <sheetFormatPr baseColWidth="10" defaultRowHeight="15" x14ac:dyDescent="0.25"/>
  <cols>
    <col min="1" max="1" width="13" bestFit="1" customWidth="1"/>
    <col min="2" max="2" width="12.7109375" bestFit="1" customWidth="1"/>
    <col min="3" max="3" width="8.28515625" bestFit="1" customWidth="1"/>
    <col min="4" max="4" width="8.28515625" customWidth="1"/>
    <col min="5" max="5" width="11.42578125" customWidth="1"/>
    <col min="6" max="6" width="21" customWidth="1"/>
    <col min="7" max="7" width="12" bestFit="1" customWidth="1"/>
    <col min="8" max="8" width="10.5703125" bestFit="1" customWidth="1"/>
    <col min="12" max="12" width="7.85546875" customWidth="1"/>
    <col min="13" max="13" width="12" bestFit="1" customWidth="1"/>
    <col min="14" max="14" width="10.5703125" bestFit="1" customWidth="1"/>
  </cols>
  <sheetData>
    <row r="1" spans="1:12" x14ac:dyDescent="0.25">
      <c r="A1" s="1" t="s">
        <v>35</v>
      </c>
      <c r="F1" t="s">
        <v>7</v>
      </c>
    </row>
    <row r="2" spans="1:12" x14ac:dyDescent="0.25">
      <c r="A2" t="s">
        <v>4</v>
      </c>
      <c r="B2">
        <v>0.02</v>
      </c>
      <c r="C2" t="s">
        <v>1</v>
      </c>
      <c r="F2" t="s">
        <v>9</v>
      </c>
      <c r="G2">
        <v>0.85699999999999998</v>
      </c>
      <c r="H2" t="s">
        <v>8</v>
      </c>
    </row>
    <row r="3" spans="1:12" x14ac:dyDescent="0.25">
      <c r="A3" t="s">
        <v>2</v>
      </c>
      <c r="B3">
        <f>2.54*4</f>
        <v>10.16</v>
      </c>
      <c r="C3" t="s">
        <v>5</v>
      </c>
    </row>
    <row r="4" spans="1:12" x14ac:dyDescent="0.25">
      <c r="A4" t="s">
        <v>0</v>
      </c>
      <c r="B4">
        <f>(B3^2/4)*PI()</f>
        <v>81.073196655599631</v>
      </c>
      <c r="C4" t="s">
        <v>6</v>
      </c>
      <c r="F4" t="s">
        <v>10</v>
      </c>
    </row>
    <row r="5" spans="1:12" x14ac:dyDescent="0.25">
      <c r="A5" t="s">
        <v>3</v>
      </c>
      <c r="B5">
        <f>B2*B4</f>
        <v>1.6214639331119927</v>
      </c>
      <c r="F5" t="s">
        <v>43</v>
      </c>
    </row>
    <row r="7" spans="1:12" x14ac:dyDescent="0.25">
      <c r="F7" t="s">
        <v>11</v>
      </c>
    </row>
    <row r="8" spans="1:12" x14ac:dyDescent="0.25">
      <c r="F8" t="s">
        <v>12</v>
      </c>
    </row>
    <row r="10" spans="1:12" x14ac:dyDescent="0.25">
      <c r="F10" t="s">
        <v>13</v>
      </c>
    </row>
    <row r="11" spans="1:12" x14ac:dyDescent="0.25">
      <c r="F11" t="s">
        <v>14</v>
      </c>
    </row>
    <row r="14" spans="1:12" x14ac:dyDescent="0.25">
      <c r="A14" s="1" t="s">
        <v>34</v>
      </c>
      <c r="F14" s="1" t="s">
        <v>36</v>
      </c>
      <c r="J14" t="s">
        <v>49</v>
      </c>
      <c r="K14">
        <f>K17/(G2*G18)</f>
        <v>3.0951953148948919</v>
      </c>
      <c r="L14" t="s">
        <v>46</v>
      </c>
    </row>
    <row r="15" spans="1:12" x14ac:dyDescent="0.25">
      <c r="A15" t="s">
        <v>26</v>
      </c>
      <c r="B15">
        <v>17.62</v>
      </c>
      <c r="F15" t="s">
        <v>2</v>
      </c>
      <c r="G15">
        <v>0.1</v>
      </c>
      <c r="H15" t="s">
        <v>20</v>
      </c>
      <c r="J15" t="s">
        <v>39</v>
      </c>
      <c r="K15">
        <f>B23</f>
        <v>6.2709343753098068</v>
      </c>
      <c r="L15" t="s">
        <v>48</v>
      </c>
    </row>
    <row r="16" spans="1:12" x14ac:dyDescent="0.25">
      <c r="A16" t="s">
        <v>27</v>
      </c>
      <c r="B16">
        <v>243.12</v>
      </c>
      <c r="F16" t="s">
        <v>15</v>
      </c>
      <c r="G16">
        <f>2*PI()*G15</f>
        <v>0.62831853071795862</v>
      </c>
      <c r="H16" t="s">
        <v>20</v>
      </c>
      <c r="J16" t="s">
        <v>38</v>
      </c>
      <c r="K16">
        <f>B19</f>
        <v>4</v>
      </c>
      <c r="L16" t="s">
        <v>48</v>
      </c>
    </row>
    <row r="17" spans="1:13" x14ac:dyDescent="0.25">
      <c r="F17" t="s">
        <v>16</v>
      </c>
      <c r="G17">
        <v>0.03</v>
      </c>
      <c r="H17" t="s">
        <v>20</v>
      </c>
      <c r="J17" t="s">
        <v>50</v>
      </c>
      <c r="K17">
        <f>G15/2</f>
        <v>0.05</v>
      </c>
      <c r="L17" t="s">
        <v>20</v>
      </c>
      <c r="M17" t="s">
        <v>56</v>
      </c>
    </row>
    <row r="18" spans="1:13" x14ac:dyDescent="0.25">
      <c r="A18" t="s">
        <v>28</v>
      </c>
      <c r="B18">
        <v>0.95</v>
      </c>
      <c r="F18" t="s">
        <v>0</v>
      </c>
      <c r="G18">
        <f>G17*G16</f>
        <v>1.8849555921538759E-2</v>
      </c>
      <c r="H18" t="s">
        <v>21</v>
      </c>
      <c r="J18" t="s">
        <v>24</v>
      </c>
      <c r="K18">
        <f>G2*G18*(K15-K16)/K17</f>
        <v>0.73369663115651373</v>
      </c>
      <c r="L18" t="s">
        <v>25</v>
      </c>
    </row>
    <row r="19" spans="1:13" x14ac:dyDescent="0.25">
      <c r="A19" t="s">
        <v>29</v>
      </c>
      <c r="B19">
        <v>4</v>
      </c>
    </row>
    <row r="20" spans="1:13" x14ac:dyDescent="0.25">
      <c r="A20" t="s">
        <v>30</v>
      </c>
      <c r="B20">
        <f>B16*((((B15*B19)/(B16+B19))+LN(B18))/(((B15*B16)/(B16+B19))-LN(B18)))</f>
        <v>3.2709343753098072</v>
      </c>
      <c r="F20" s="1" t="s">
        <v>33</v>
      </c>
      <c r="J20" t="s">
        <v>55</v>
      </c>
    </row>
    <row r="21" spans="1:13" x14ac:dyDescent="0.25">
      <c r="F21" t="s">
        <v>17</v>
      </c>
      <c r="G21">
        <v>0.95</v>
      </c>
      <c r="J21" t="s">
        <v>40</v>
      </c>
      <c r="K21">
        <v>3.0000000000000001E-3</v>
      </c>
      <c r="L21" t="s">
        <v>20</v>
      </c>
    </row>
    <row r="22" spans="1:13" x14ac:dyDescent="0.25">
      <c r="A22" t="s">
        <v>31</v>
      </c>
      <c r="B22">
        <v>3</v>
      </c>
      <c r="F22" t="s">
        <v>18</v>
      </c>
      <c r="G22">
        <f>0.0000000567</f>
        <v>5.6699999999999998E-8</v>
      </c>
      <c r="H22" t="s">
        <v>19</v>
      </c>
      <c r="J22" t="s">
        <v>41</v>
      </c>
      <c r="K22">
        <v>236</v>
      </c>
      <c r="L22" t="s">
        <v>8</v>
      </c>
    </row>
    <row r="23" spans="1:13" x14ac:dyDescent="0.25">
      <c r="A23" t="s">
        <v>32</v>
      </c>
      <c r="B23">
        <f>B20+B22</f>
        <v>6.2709343753098068</v>
      </c>
      <c r="F23" t="s">
        <v>2</v>
      </c>
      <c r="G23">
        <f>4*0.0254</f>
        <v>0.1016</v>
      </c>
      <c r="H23" t="s">
        <v>20</v>
      </c>
      <c r="J23" t="s">
        <v>0</v>
      </c>
      <c r="K23">
        <f>G18</f>
        <v>1.8849555921538759E-2</v>
      </c>
      <c r="L23" t="s">
        <v>21</v>
      </c>
    </row>
    <row r="24" spans="1:13" x14ac:dyDescent="0.25">
      <c r="F24" t="s">
        <v>0</v>
      </c>
      <c r="G24">
        <f>PI()*G23^2/4</f>
        <v>8.107319665559963E-3</v>
      </c>
      <c r="H24" t="s">
        <v>21</v>
      </c>
      <c r="J24" t="s">
        <v>45</v>
      </c>
      <c r="K24">
        <f>K21/(K22*K23)</f>
        <v>6.7438535208430225E-4</v>
      </c>
      <c r="L24" t="s">
        <v>46</v>
      </c>
    </row>
    <row r="25" spans="1:13" x14ac:dyDescent="0.25">
      <c r="A25" t="s">
        <v>37</v>
      </c>
      <c r="B25">
        <v>-25</v>
      </c>
      <c r="F25" t="s">
        <v>22</v>
      </c>
      <c r="G25">
        <f>273.15+B23</f>
        <v>279.4209343753098</v>
      </c>
      <c r="J25" t="s">
        <v>44</v>
      </c>
      <c r="K25">
        <f>K17/(G2*G18)</f>
        <v>3.0951953148948919</v>
      </c>
      <c r="L25" t="s">
        <v>46</v>
      </c>
    </row>
    <row r="26" spans="1:13" x14ac:dyDescent="0.25">
      <c r="F26" t="s">
        <v>23</v>
      </c>
      <c r="G26">
        <f>273.15+B25</f>
        <v>248.14999999999998</v>
      </c>
      <c r="J26" t="s">
        <v>42</v>
      </c>
      <c r="K26">
        <f>K15-K16</f>
        <v>2.2709343753098068</v>
      </c>
      <c r="L26" t="s">
        <v>47</v>
      </c>
    </row>
    <row r="27" spans="1:13" x14ac:dyDescent="0.25">
      <c r="F27" t="s">
        <v>24</v>
      </c>
      <c r="G27">
        <f>G21*G22*G24*(G25^4-G26^4)</f>
        <v>1.0061449593950373</v>
      </c>
      <c r="H27" t="s">
        <v>25</v>
      </c>
      <c r="J27" t="s">
        <v>28</v>
      </c>
      <c r="K27">
        <f>K26/(K24+K25)</f>
        <v>0.73353680716234304</v>
      </c>
      <c r="L27" t="s">
        <v>25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2020-01-02T11:08:33Z</dcterms:created>
  <dcterms:modified xsi:type="dcterms:W3CDTF">2020-01-07T21:16:56Z</dcterms:modified>
</cp:coreProperties>
</file>