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ropbox\scripts R\"/>
    </mc:Choice>
  </mc:AlternateContent>
  <xr:revisionPtr revIDLastSave="0" documentId="10_ncr:8100000_{2A22A116-0297-4E94-84B3-924D0B77DA4B}" xr6:coauthVersionLast="32" xr6:coauthVersionMax="32" xr10:uidLastSave="{00000000-0000-0000-0000-000000000000}"/>
  <bookViews>
    <workbookView xWindow="0" yWindow="0" windowWidth="17490" windowHeight="8430" firstSheet="2" activeTab="8" xr2:uid="{00000000-000D-0000-FFFF-FFFF00000000}"/>
  </bookViews>
  <sheets>
    <sheet name="ELEICOES_2016" sheetId="1" r:id="rId1"/>
    <sheet name="ELEICAO" sheetId="9" r:id="rId2"/>
    <sheet name="ELEICAO_2016_ALL" sheetId="8" r:id="rId3"/>
    <sheet name="RATINGS COM LEGENDA" sheetId="2" r:id="rId4"/>
    <sheet name="RATINGS" sheetId="7" r:id="rId5"/>
    <sheet name="ÍNDICES + MÉDIA" sheetId="3" r:id="rId6"/>
    <sheet name="PVI RESULTADO" sheetId="4" r:id="rId7"/>
    <sheet name="PL RESULTADO" sheetId="6" r:id="rId8"/>
    <sheet name="MÉDIA RESULTADO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5" i="9" l="1"/>
  <c r="J35" i="9"/>
  <c r="U35" i="9" s="1"/>
  <c r="V35" i="9" s="1"/>
  <c r="I35" i="9"/>
  <c r="W34" i="9"/>
  <c r="X34" i="9" s="1"/>
  <c r="Y34" i="9" s="1"/>
  <c r="U34" i="9"/>
  <c r="V34" i="9" s="1"/>
  <c r="R34" i="9"/>
  <c r="S34" i="9" s="1"/>
  <c r="J34" i="9"/>
  <c r="I34" i="9"/>
  <c r="X33" i="9"/>
  <c r="Y33" i="9" s="1"/>
  <c r="W33" i="9"/>
  <c r="U33" i="9"/>
  <c r="V33" i="9" s="1"/>
  <c r="J33" i="9"/>
  <c r="R33" i="9" s="1"/>
  <c r="S33" i="9" s="1"/>
  <c r="I33" i="9"/>
  <c r="W32" i="9"/>
  <c r="U32" i="9"/>
  <c r="V32" i="9" s="1"/>
  <c r="J32" i="9"/>
  <c r="X32" i="9" s="1"/>
  <c r="Y32" i="9" s="1"/>
  <c r="I32" i="9"/>
  <c r="W31" i="9"/>
  <c r="J31" i="9"/>
  <c r="I31" i="9"/>
  <c r="W30" i="9"/>
  <c r="X30" i="9" s="1"/>
  <c r="Y30" i="9" s="1"/>
  <c r="U30" i="9"/>
  <c r="V30" i="9" s="1"/>
  <c r="R30" i="9"/>
  <c r="S30" i="9" s="1"/>
  <c r="J30" i="9"/>
  <c r="I30" i="9"/>
  <c r="X29" i="9"/>
  <c r="Y29" i="9" s="1"/>
  <c r="W29" i="9"/>
  <c r="U29" i="9"/>
  <c r="V29" i="9" s="1"/>
  <c r="J29" i="9"/>
  <c r="R29" i="9" s="1"/>
  <c r="S29" i="9" s="1"/>
  <c r="I29" i="9"/>
  <c r="W28" i="9"/>
  <c r="U28" i="9"/>
  <c r="V28" i="9" s="1"/>
  <c r="J28" i="9"/>
  <c r="X28" i="9" s="1"/>
  <c r="Y28" i="9" s="1"/>
  <c r="I28" i="9"/>
  <c r="W27" i="9"/>
  <c r="J27" i="9"/>
  <c r="I27" i="9"/>
  <c r="W26" i="9"/>
  <c r="X26" i="9" s="1"/>
  <c r="Y26" i="9" s="1"/>
  <c r="U26" i="9"/>
  <c r="V26" i="9" s="1"/>
  <c r="R26" i="9"/>
  <c r="S26" i="9" s="1"/>
  <c r="J26" i="9"/>
  <c r="I26" i="9"/>
  <c r="X25" i="9"/>
  <c r="Y25" i="9" s="1"/>
  <c r="W25" i="9"/>
  <c r="U25" i="9"/>
  <c r="V25" i="9" s="1"/>
  <c r="J25" i="9"/>
  <c r="R25" i="9" s="1"/>
  <c r="S25" i="9" s="1"/>
  <c r="I25" i="9"/>
  <c r="W24" i="9"/>
  <c r="U24" i="9"/>
  <c r="V24" i="9" s="1"/>
  <c r="J24" i="9"/>
  <c r="X24" i="9" s="1"/>
  <c r="Y24" i="9" s="1"/>
  <c r="I24" i="9"/>
  <c r="W23" i="9"/>
  <c r="J23" i="9"/>
  <c r="I23" i="9"/>
  <c r="W22" i="9"/>
  <c r="X22" i="9" s="1"/>
  <c r="Y22" i="9" s="1"/>
  <c r="U22" i="9"/>
  <c r="V22" i="9" s="1"/>
  <c r="R22" i="9"/>
  <c r="S22" i="9" s="1"/>
  <c r="J22" i="9"/>
  <c r="I22" i="9"/>
  <c r="X21" i="9"/>
  <c r="Y21" i="9" s="1"/>
  <c r="W21" i="9"/>
  <c r="U21" i="9"/>
  <c r="V21" i="9" s="1"/>
  <c r="J21" i="9"/>
  <c r="R21" i="9" s="1"/>
  <c r="S21" i="9" s="1"/>
  <c r="I21" i="9"/>
  <c r="W20" i="9"/>
  <c r="U20" i="9"/>
  <c r="V20" i="9" s="1"/>
  <c r="J20" i="9"/>
  <c r="X20" i="9" s="1"/>
  <c r="Y20" i="9" s="1"/>
  <c r="I20" i="9"/>
  <c r="W19" i="9"/>
  <c r="J19" i="9"/>
  <c r="I19" i="9"/>
  <c r="W18" i="9"/>
  <c r="X18" i="9" s="1"/>
  <c r="Y18" i="9" s="1"/>
  <c r="U18" i="9"/>
  <c r="V18" i="9" s="1"/>
  <c r="R18" i="9"/>
  <c r="S18" i="9" s="1"/>
  <c r="J18" i="9"/>
  <c r="I18" i="9"/>
  <c r="X17" i="9"/>
  <c r="Y17" i="9" s="1"/>
  <c r="W17" i="9"/>
  <c r="U17" i="9"/>
  <c r="V17" i="9" s="1"/>
  <c r="J17" i="9"/>
  <c r="R17" i="9" s="1"/>
  <c r="S17" i="9" s="1"/>
  <c r="I17" i="9"/>
  <c r="W16" i="9"/>
  <c r="U16" i="9"/>
  <c r="V16" i="9" s="1"/>
  <c r="J16" i="9"/>
  <c r="X16" i="9" s="1"/>
  <c r="Y16" i="9" s="1"/>
  <c r="I16" i="9"/>
  <c r="W15" i="9"/>
  <c r="J15" i="9"/>
  <c r="I15" i="9"/>
  <c r="W14" i="9"/>
  <c r="X14" i="9" s="1"/>
  <c r="Y14" i="9" s="1"/>
  <c r="U14" i="9"/>
  <c r="V14" i="9" s="1"/>
  <c r="R14" i="9"/>
  <c r="S14" i="9" s="1"/>
  <c r="J14" i="9"/>
  <c r="I14" i="9"/>
  <c r="X13" i="9"/>
  <c r="Y13" i="9" s="1"/>
  <c r="W13" i="9"/>
  <c r="U13" i="9"/>
  <c r="V13" i="9" s="1"/>
  <c r="J13" i="9"/>
  <c r="R13" i="9" s="1"/>
  <c r="S13" i="9" s="1"/>
  <c r="I13" i="9"/>
  <c r="W12" i="9"/>
  <c r="U12" i="9"/>
  <c r="V12" i="9" s="1"/>
  <c r="J12" i="9"/>
  <c r="X12" i="9" s="1"/>
  <c r="Y12" i="9" s="1"/>
  <c r="I12" i="9"/>
  <c r="W11" i="9"/>
  <c r="J11" i="9"/>
  <c r="I11" i="9"/>
  <c r="W10" i="9"/>
  <c r="X10" i="9" s="1"/>
  <c r="Y10" i="9" s="1"/>
  <c r="U10" i="9"/>
  <c r="V10" i="9" s="1"/>
  <c r="R10" i="9"/>
  <c r="S10" i="9" s="1"/>
  <c r="J10" i="9"/>
  <c r="I10" i="9"/>
  <c r="X9" i="9"/>
  <c r="Y9" i="9" s="1"/>
  <c r="W9" i="9"/>
  <c r="U9" i="9"/>
  <c r="V9" i="9" s="1"/>
  <c r="J9" i="9"/>
  <c r="R9" i="9" s="1"/>
  <c r="S9" i="9" s="1"/>
  <c r="I9" i="9"/>
  <c r="W8" i="9"/>
  <c r="U8" i="9"/>
  <c r="V8" i="9" s="1"/>
  <c r="J8" i="9"/>
  <c r="X8" i="9" s="1"/>
  <c r="Y8" i="9" s="1"/>
  <c r="I8" i="9"/>
  <c r="W7" i="9"/>
  <c r="J7" i="9"/>
  <c r="I7" i="9"/>
  <c r="W6" i="9"/>
  <c r="H6" i="9"/>
  <c r="J6" i="9" s="1"/>
  <c r="G6" i="9"/>
  <c r="E6" i="9"/>
  <c r="D6" i="9"/>
  <c r="I6" i="9" s="1"/>
  <c r="X5" i="9"/>
  <c r="Y5" i="9" s="1"/>
  <c r="W5" i="9"/>
  <c r="U5" i="9"/>
  <c r="V5" i="9" s="1"/>
  <c r="J5" i="9"/>
  <c r="R5" i="9" s="1"/>
  <c r="S5" i="9" s="1"/>
  <c r="I5" i="9"/>
  <c r="Y4" i="9"/>
  <c r="W4" i="9"/>
  <c r="U4" i="9"/>
  <c r="V4" i="9" s="1"/>
  <c r="J4" i="9"/>
  <c r="X4" i="9" s="1"/>
  <c r="I4" i="9"/>
  <c r="W3" i="9"/>
  <c r="J3" i="9"/>
  <c r="I3" i="9"/>
  <c r="W2" i="9"/>
  <c r="X2" i="9" s="1"/>
  <c r="Y2" i="9" s="1"/>
  <c r="U2" i="9"/>
  <c r="V2" i="9" s="1"/>
  <c r="R2" i="9"/>
  <c r="S2" i="9" s="1"/>
  <c r="J2" i="9"/>
  <c r="I2" i="9"/>
  <c r="V50" i="8"/>
  <c r="I50" i="8"/>
  <c r="T50" i="8" s="1"/>
  <c r="U50" i="8" s="1"/>
  <c r="H50" i="8"/>
  <c r="H48" i="8"/>
  <c r="I48" i="8"/>
  <c r="Q48" i="8" s="1"/>
  <c r="R48" i="8" s="1"/>
  <c r="T48" i="8"/>
  <c r="U48" i="8" s="1"/>
  <c r="V48" i="8"/>
  <c r="W48" i="8"/>
  <c r="X48" i="8" s="1"/>
  <c r="W46" i="8"/>
  <c r="X46" i="8" s="1"/>
  <c r="V46" i="8"/>
  <c r="T46" i="8"/>
  <c r="U46" i="8" s="1"/>
  <c r="R46" i="8"/>
  <c r="Q46" i="8"/>
  <c r="I46" i="8"/>
  <c r="H46" i="8"/>
  <c r="V45" i="8"/>
  <c r="T45" i="8"/>
  <c r="U45" i="8" s="1"/>
  <c r="I45" i="8"/>
  <c r="W45" i="8" s="1"/>
  <c r="X45" i="8" s="1"/>
  <c r="H45" i="8"/>
  <c r="V42" i="8"/>
  <c r="I42" i="8"/>
  <c r="T42" i="8" s="1"/>
  <c r="U42" i="8" s="1"/>
  <c r="H42" i="8"/>
  <c r="V41" i="8"/>
  <c r="Q41" i="8"/>
  <c r="R41" i="8" s="1"/>
  <c r="I41" i="8"/>
  <c r="T41" i="8" s="1"/>
  <c r="U41" i="8" s="1"/>
  <c r="H41" i="8"/>
  <c r="V39" i="8"/>
  <c r="I39" i="8"/>
  <c r="T39" i="8" s="1"/>
  <c r="U39" i="8" s="1"/>
  <c r="H39" i="8"/>
  <c r="V38" i="8"/>
  <c r="Q38" i="8"/>
  <c r="R38" i="8" s="1"/>
  <c r="I38" i="8"/>
  <c r="T38" i="8" s="1"/>
  <c r="U38" i="8" s="1"/>
  <c r="H38" i="8"/>
  <c r="W37" i="8"/>
  <c r="X37" i="8" s="1"/>
  <c r="V37" i="8"/>
  <c r="T37" i="8"/>
  <c r="U37" i="8" s="1"/>
  <c r="R37" i="8"/>
  <c r="Q37" i="8"/>
  <c r="I37" i="8"/>
  <c r="H37" i="8"/>
  <c r="X36" i="8"/>
  <c r="W36" i="8"/>
  <c r="V36" i="8"/>
  <c r="T36" i="8"/>
  <c r="U36" i="8" s="1"/>
  <c r="I36" i="8"/>
  <c r="Q36" i="8" s="1"/>
  <c r="R36" i="8" s="1"/>
  <c r="H36" i="8"/>
  <c r="V35" i="8"/>
  <c r="I35" i="8"/>
  <c r="T35" i="8" s="1"/>
  <c r="U35" i="8" s="1"/>
  <c r="H35" i="8"/>
  <c r="V34" i="8"/>
  <c r="Q34" i="8"/>
  <c r="R34" i="8" s="1"/>
  <c r="I34" i="8"/>
  <c r="T34" i="8" s="1"/>
  <c r="U34" i="8" s="1"/>
  <c r="H34" i="8"/>
  <c r="W33" i="8"/>
  <c r="X33" i="8" s="1"/>
  <c r="V33" i="8"/>
  <c r="T33" i="8"/>
  <c r="U33" i="8" s="1"/>
  <c r="R33" i="8"/>
  <c r="Q33" i="8"/>
  <c r="I33" i="8"/>
  <c r="H33" i="8"/>
  <c r="V30" i="8"/>
  <c r="I30" i="8"/>
  <c r="T30" i="8" s="1"/>
  <c r="U30" i="8" s="1"/>
  <c r="H30" i="8"/>
  <c r="V29" i="8"/>
  <c r="W29" i="8" s="1"/>
  <c r="X29" i="8" s="1"/>
  <c r="Q29" i="8"/>
  <c r="R29" i="8" s="1"/>
  <c r="I29" i="8"/>
  <c r="T29" i="8" s="1"/>
  <c r="U29" i="8" s="1"/>
  <c r="H29" i="8"/>
  <c r="I21" i="1"/>
  <c r="J21" i="1"/>
  <c r="V26" i="8"/>
  <c r="I26" i="8"/>
  <c r="T26" i="8" s="1"/>
  <c r="U26" i="8" s="1"/>
  <c r="H26" i="8"/>
  <c r="V21" i="8"/>
  <c r="I21" i="8"/>
  <c r="T21" i="8" s="1"/>
  <c r="U21" i="8" s="1"/>
  <c r="H21" i="8"/>
  <c r="V19" i="8"/>
  <c r="I19" i="8"/>
  <c r="T19" i="8" s="1"/>
  <c r="U19" i="8" s="1"/>
  <c r="H19" i="8"/>
  <c r="V18" i="8"/>
  <c r="Q18" i="8"/>
  <c r="R18" i="8" s="1"/>
  <c r="I18" i="8"/>
  <c r="T18" i="8" s="1"/>
  <c r="U18" i="8" s="1"/>
  <c r="H18" i="8"/>
  <c r="V17" i="8"/>
  <c r="W17" i="8" s="1"/>
  <c r="X17" i="8" s="1"/>
  <c r="I17" i="8"/>
  <c r="Q17" i="8" s="1"/>
  <c r="R17" i="8" s="1"/>
  <c r="H17" i="8"/>
  <c r="V16" i="8"/>
  <c r="T16" i="8"/>
  <c r="U16" i="8" s="1"/>
  <c r="I16" i="8"/>
  <c r="H16" i="8"/>
  <c r="V15" i="8"/>
  <c r="I15" i="8"/>
  <c r="T15" i="8" s="1"/>
  <c r="U15" i="8" s="1"/>
  <c r="H15" i="8"/>
  <c r="V14" i="8"/>
  <c r="I14" i="8"/>
  <c r="T14" i="8" s="1"/>
  <c r="U14" i="8" s="1"/>
  <c r="H14" i="8"/>
  <c r="V13" i="8"/>
  <c r="I13" i="8"/>
  <c r="Q13" i="8" s="1"/>
  <c r="R13" i="8" s="1"/>
  <c r="H13" i="8"/>
  <c r="V12" i="8"/>
  <c r="I12" i="8"/>
  <c r="W12" i="8" s="1"/>
  <c r="X12" i="8" s="1"/>
  <c r="H12" i="8"/>
  <c r="V11" i="8"/>
  <c r="I11" i="8"/>
  <c r="T11" i="8" s="1"/>
  <c r="U11" i="8" s="1"/>
  <c r="H11" i="8"/>
  <c r="V10" i="8"/>
  <c r="I10" i="8"/>
  <c r="W10" i="8" s="1"/>
  <c r="X10" i="8" s="1"/>
  <c r="H10" i="8"/>
  <c r="V8" i="8"/>
  <c r="I8" i="8"/>
  <c r="T8" i="8" s="1"/>
  <c r="U8" i="8" s="1"/>
  <c r="H8" i="8"/>
  <c r="V7" i="8"/>
  <c r="I7" i="8"/>
  <c r="T7" i="8" s="1"/>
  <c r="U7" i="8" s="1"/>
  <c r="H7" i="8"/>
  <c r="V6" i="8"/>
  <c r="D6" i="8"/>
  <c r="G6" i="8" s="1"/>
  <c r="C6" i="8"/>
  <c r="F6" i="8" s="1"/>
  <c r="V5" i="8"/>
  <c r="I5" i="8"/>
  <c r="W5" i="8" s="1"/>
  <c r="X5" i="8" s="1"/>
  <c r="H5" i="8"/>
  <c r="V4" i="8"/>
  <c r="I4" i="8"/>
  <c r="T4" i="8" s="1"/>
  <c r="U4" i="8" s="1"/>
  <c r="H4" i="8"/>
  <c r="V3" i="8"/>
  <c r="I3" i="8"/>
  <c r="T3" i="8" s="1"/>
  <c r="U3" i="8" s="1"/>
  <c r="H3" i="8"/>
  <c r="V2" i="8"/>
  <c r="I2" i="8"/>
  <c r="H2" i="8"/>
  <c r="X6" i="9" l="1"/>
  <c r="Y6" i="9" s="1"/>
  <c r="U6" i="9"/>
  <c r="V6" i="9" s="1"/>
  <c r="U7" i="9"/>
  <c r="V7" i="9" s="1"/>
  <c r="R7" i="9"/>
  <c r="S7" i="9" s="1"/>
  <c r="X7" i="9"/>
  <c r="Y7" i="9" s="1"/>
  <c r="U11" i="9"/>
  <c r="V11" i="9" s="1"/>
  <c r="R11" i="9"/>
  <c r="S11" i="9" s="1"/>
  <c r="X11" i="9"/>
  <c r="Y11" i="9" s="1"/>
  <c r="U15" i="9"/>
  <c r="V15" i="9" s="1"/>
  <c r="R15" i="9"/>
  <c r="S15" i="9" s="1"/>
  <c r="X15" i="9"/>
  <c r="Y15" i="9" s="1"/>
  <c r="U19" i="9"/>
  <c r="V19" i="9" s="1"/>
  <c r="X19" i="9"/>
  <c r="Y19" i="9" s="1"/>
  <c r="R19" i="9"/>
  <c r="S19" i="9" s="1"/>
  <c r="U23" i="9"/>
  <c r="V23" i="9" s="1"/>
  <c r="X23" i="9"/>
  <c r="Y23" i="9" s="1"/>
  <c r="R23" i="9"/>
  <c r="S23" i="9" s="1"/>
  <c r="U27" i="9"/>
  <c r="V27" i="9" s="1"/>
  <c r="X27" i="9"/>
  <c r="Y27" i="9" s="1"/>
  <c r="R27" i="9"/>
  <c r="S27" i="9" s="1"/>
  <c r="U31" i="9"/>
  <c r="V31" i="9" s="1"/>
  <c r="R31" i="9"/>
  <c r="S31" i="9" s="1"/>
  <c r="X31" i="9"/>
  <c r="Y31" i="9" s="1"/>
  <c r="R6" i="9"/>
  <c r="S6" i="9" s="1"/>
  <c r="U3" i="9"/>
  <c r="V3" i="9" s="1"/>
  <c r="R3" i="9"/>
  <c r="S3" i="9" s="1"/>
  <c r="X3" i="9"/>
  <c r="Y3" i="9" s="1"/>
  <c r="R35" i="9"/>
  <c r="S35" i="9" s="1"/>
  <c r="R4" i="9"/>
  <c r="S4" i="9" s="1"/>
  <c r="R8" i="9"/>
  <c r="S8" i="9" s="1"/>
  <c r="R12" i="9"/>
  <c r="S12" i="9" s="1"/>
  <c r="R16" i="9"/>
  <c r="S16" i="9" s="1"/>
  <c r="R20" i="9"/>
  <c r="S20" i="9" s="1"/>
  <c r="R24" i="9"/>
  <c r="S24" i="9" s="1"/>
  <c r="R28" i="9"/>
  <c r="S28" i="9" s="1"/>
  <c r="R32" i="9"/>
  <c r="S32" i="9" s="1"/>
  <c r="X35" i="9"/>
  <c r="Y35" i="9" s="1"/>
  <c r="Q50" i="8"/>
  <c r="R50" i="8" s="1"/>
  <c r="W50" i="8"/>
  <c r="X50" i="8" s="1"/>
  <c r="Q45" i="8"/>
  <c r="R45" i="8" s="1"/>
  <c r="W41" i="8"/>
  <c r="X41" i="8" s="1"/>
  <c r="Q42" i="8"/>
  <c r="R42" i="8" s="1"/>
  <c r="W42" i="8"/>
  <c r="X42" i="8" s="1"/>
  <c r="W34" i="8"/>
  <c r="X34" i="8" s="1"/>
  <c r="Q35" i="8"/>
  <c r="R35" i="8" s="1"/>
  <c r="W38" i="8"/>
  <c r="X38" i="8" s="1"/>
  <c r="Q39" i="8"/>
  <c r="R39" i="8" s="1"/>
  <c r="W35" i="8"/>
  <c r="X35" i="8" s="1"/>
  <c r="W39" i="8"/>
  <c r="X39" i="8" s="1"/>
  <c r="Q30" i="8"/>
  <c r="R30" i="8" s="1"/>
  <c r="W30" i="8"/>
  <c r="X30" i="8" s="1"/>
  <c r="Q26" i="8"/>
  <c r="R26" i="8" s="1"/>
  <c r="W26" i="8"/>
  <c r="X26" i="8" s="1"/>
  <c r="T12" i="8"/>
  <c r="U12" i="8" s="1"/>
  <c r="W14" i="8"/>
  <c r="X14" i="8" s="1"/>
  <c r="Q10" i="8"/>
  <c r="R10" i="8" s="1"/>
  <c r="Q12" i="8"/>
  <c r="R12" i="8" s="1"/>
  <c r="Q14" i="8"/>
  <c r="R14" i="8" s="1"/>
  <c r="W2" i="8"/>
  <c r="X2" i="8" s="1"/>
  <c r="T5" i="8"/>
  <c r="U5" i="8" s="1"/>
  <c r="Q7" i="8"/>
  <c r="R7" i="8" s="1"/>
  <c r="T10" i="8"/>
  <c r="U10" i="8" s="1"/>
  <c r="T2" i="8"/>
  <c r="U2" i="8" s="1"/>
  <c r="Q3" i="8"/>
  <c r="R3" i="8" s="1"/>
  <c r="W7" i="8"/>
  <c r="X7" i="8" s="1"/>
  <c r="W16" i="8"/>
  <c r="X16" i="8" s="1"/>
  <c r="Q21" i="8"/>
  <c r="R21" i="8" s="1"/>
  <c r="W21" i="8"/>
  <c r="X21" i="8" s="1"/>
  <c r="W13" i="8"/>
  <c r="X13" i="8" s="1"/>
  <c r="Q11" i="8"/>
  <c r="R11" i="8" s="1"/>
  <c r="T13" i="8"/>
  <c r="U13" i="8" s="1"/>
  <c r="Q15" i="8"/>
  <c r="R15" i="8" s="1"/>
  <c r="T17" i="8"/>
  <c r="U17" i="8" s="1"/>
  <c r="W18" i="8"/>
  <c r="X18" i="8" s="1"/>
  <c r="Q19" i="8"/>
  <c r="R19" i="8" s="1"/>
  <c r="W11" i="8"/>
  <c r="X11" i="8" s="1"/>
  <c r="W15" i="8"/>
  <c r="X15" i="8" s="1"/>
  <c r="Q16" i="8"/>
  <c r="R16" i="8" s="1"/>
  <c r="W19" i="8"/>
  <c r="X19" i="8" s="1"/>
  <c r="I6" i="8"/>
  <c r="Q4" i="8"/>
  <c r="R4" i="8" s="1"/>
  <c r="H6" i="8"/>
  <c r="Q8" i="8"/>
  <c r="R8" i="8" s="1"/>
  <c r="W4" i="8"/>
  <c r="X4" i="8" s="1"/>
  <c r="Q5" i="8"/>
  <c r="R5" i="8" s="1"/>
  <c r="W8" i="8"/>
  <c r="X8" i="8" s="1"/>
  <c r="W3" i="8"/>
  <c r="X3" i="8" s="1"/>
  <c r="Q2" i="8"/>
  <c r="R2" i="8" s="1"/>
  <c r="X17" i="1"/>
  <c r="Y17" i="1" s="1"/>
  <c r="X26" i="1"/>
  <c r="Y26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2" i="1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2" i="5"/>
  <c r="C52" i="4"/>
  <c r="C52" i="6"/>
  <c r="G2" i="2"/>
  <c r="G3" i="2"/>
  <c r="G4" i="2"/>
  <c r="G5" i="2"/>
  <c r="G6" i="2"/>
  <c r="G34" i="2"/>
  <c r="G41" i="2"/>
  <c r="G7" i="2"/>
  <c r="G8" i="2"/>
  <c r="G35" i="2"/>
  <c r="G42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6" i="2"/>
  <c r="G37" i="2"/>
  <c r="G38" i="2"/>
  <c r="G39" i="2"/>
  <c r="G40" i="2"/>
  <c r="G43" i="2"/>
  <c r="G44" i="2"/>
  <c r="G45" i="2"/>
  <c r="G46" i="2"/>
  <c r="G47" i="2"/>
  <c r="G48" i="2"/>
  <c r="G49" i="2"/>
  <c r="G50" i="2"/>
  <c r="G51" i="2"/>
  <c r="E2" i="5"/>
  <c r="F2" i="5" s="1"/>
  <c r="G2" i="5" s="1"/>
  <c r="H2" i="5" s="1"/>
  <c r="I2" i="5" s="1"/>
  <c r="J2" i="5" s="1"/>
  <c r="E3" i="5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E5" i="5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E34" i="5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E41" i="5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E8" i="5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E35" i="5"/>
  <c r="F35" i="5" s="1"/>
  <c r="G35" i="5" s="1"/>
  <c r="H35" i="5" s="1"/>
  <c r="I35" i="5" s="1"/>
  <c r="J35" i="5" s="1"/>
  <c r="K35" i="5" s="1"/>
  <c r="L35" i="5" s="1"/>
  <c r="M35" i="5" s="1"/>
  <c r="N35" i="5" s="1"/>
  <c r="O35" i="5" s="1"/>
  <c r="P35" i="5" s="1"/>
  <c r="Q35" i="5" s="1"/>
  <c r="E42" i="5"/>
  <c r="F42" i="5" s="1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E9" i="5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E10" i="5"/>
  <c r="F10" i="5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E11" i="5"/>
  <c r="F11" i="5" s="1"/>
  <c r="G11" i="5" s="1"/>
  <c r="H11" i="5" s="1"/>
  <c r="I11" i="5" s="1"/>
  <c r="J11" i="5" s="1"/>
  <c r="K11" i="5" s="1"/>
  <c r="L11" i="5" s="1"/>
  <c r="M11" i="5" s="1"/>
  <c r="N11" i="5" s="1"/>
  <c r="O11" i="5" s="1"/>
  <c r="P11" i="5" s="1"/>
  <c r="Q11" i="5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E14" i="5"/>
  <c r="F14" i="5" s="1"/>
  <c r="G14" i="5" s="1"/>
  <c r="H14" i="5" s="1"/>
  <c r="I14" i="5" s="1"/>
  <c r="J14" i="5" s="1"/>
  <c r="K14" i="5" s="1"/>
  <c r="L14" i="5" s="1"/>
  <c r="M14" i="5" s="1"/>
  <c r="N14" i="5" s="1"/>
  <c r="O14" i="5" s="1"/>
  <c r="P14" i="5" s="1"/>
  <c r="Q14" i="5" s="1"/>
  <c r="E15" i="5"/>
  <c r="F15" i="5" s="1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P17" i="5" s="1"/>
  <c r="Q17" i="5" s="1"/>
  <c r="E18" i="5"/>
  <c r="F18" i="5" s="1"/>
  <c r="G18" i="5" s="1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E19" i="5"/>
  <c r="F19" i="5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E20" i="5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E21" i="5"/>
  <c r="F21" i="5" s="1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s="1"/>
  <c r="Q23" i="5" s="1"/>
  <c r="E24" i="5"/>
  <c r="F24" i="5" s="1"/>
  <c r="G24" i="5" s="1"/>
  <c r="H24" i="5" s="1"/>
  <c r="I24" i="5" s="1"/>
  <c r="J24" i="5" s="1"/>
  <c r="K24" i="5" s="1"/>
  <c r="L24" i="5" s="1"/>
  <c r="M24" i="5" s="1"/>
  <c r="N24" i="5" s="1"/>
  <c r="O24" i="5" s="1"/>
  <c r="P24" i="5" s="1"/>
  <c r="Q24" i="5" s="1"/>
  <c r="E25" i="5"/>
  <c r="F25" i="5" s="1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E26" i="5"/>
  <c r="F26" i="5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E27" i="5"/>
  <c r="F27" i="5" s="1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E29" i="5"/>
  <c r="F29" i="5" s="1"/>
  <c r="G29" i="5" s="1"/>
  <c r="H29" i="5" s="1"/>
  <c r="I29" i="5" s="1"/>
  <c r="J29" i="5" s="1"/>
  <c r="K29" i="5" s="1"/>
  <c r="L29" i="5" s="1"/>
  <c r="M29" i="5"/>
  <c r="N29" i="5" s="1"/>
  <c r="O29" i="5" s="1"/>
  <c r="P29" i="5" s="1"/>
  <c r="Q29" i="5" s="1"/>
  <c r="E30" i="5"/>
  <c r="F30" i="5" s="1"/>
  <c r="G30" i="5" s="1"/>
  <c r="H30" i="5" s="1"/>
  <c r="I30" i="5" s="1"/>
  <c r="J30" i="5" s="1"/>
  <c r="K30" i="5" s="1"/>
  <c r="L30" i="5" s="1"/>
  <c r="M30" i="5" s="1"/>
  <c r="N30" i="5" s="1"/>
  <c r="O30" i="5" s="1"/>
  <c r="P30" i="5" s="1"/>
  <c r="Q30" i="5" s="1"/>
  <c r="E31" i="5"/>
  <c r="F31" i="5" s="1"/>
  <c r="G31" i="5" s="1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E32" i="5"/>
  <c r="F32" i="5" s="1"/>
  <c r="G32" i="5" s="1"/>
  <c r="H32" i="5" s="1"/>
  <c r="I32" i="5" s="1"/>
  <c r="J32" i="5" s="1"/>
  <c r="K32" i="5" s="1"/>
  <c r="L32" i="5" s="1"/>
  <c r="M32" i="5" s="1"/>
  <c r="N32" i="5" s="1"/>
  <c r="O32" i="5" s="1"/>
  <c r="P32" i="5" s="1"/>
  <c r="Q32" i="5" s="1"/>
  <c r="E33" i="5"/>
  <c r="F33" i="5" s="1"/>
  <c r="G33" i="5" s="1"/>
  <c r="H33" i="5" s="1"/>
  <c r="I33" i="5" s="1"/>
  <c r="J33" i="5" s="1"/>
  <c r="K33" i="5" s="1"/>
  <c r="L33" i="5" s="1"/>
  <c r="M33" i="5" s="1"/>
  <c r="N33" i="5" s="1"/>
  <c r="O33" i="5" s="1"/>
  <c r="P33" i="5" s="1"/>
  <c r="Q33" i="5" s="1"/>
  <c r="E36" i="5"/>
  <c r="F36" i="5" s="1"/>
  <c r="G36" i="5" s="1"/>
  <c r="H36" i="5" s="1"/>
  <c r="I36" i="5" s="1"/>
  <c r="J36" i="5" s="1"/>
  <c r="K36" i="5" s="1"/>
  <c r="L36" i="5" s="1"/>
  <c r="M36" i="5" s="1"/>
  <c r="N36" i="5" s="1"/>
  <c r="O36" i="5" s="1"/>
  <c r="P36" i="5" s="1"/>
  <c r="Q36" i="5" s="1"/>
  <c r="E37" i="5"/>
  <c r="F37" i="5" s="1"/>
  <c r="G37" i="5" s="1"/>
  <c r="H37" i="5" s="1"/>
  <c r="I37" i="5" s="1"/>
  <c r="J37" i="5" s="1"/>
  <c r="K37" i="5"/>
  <c r="L37" i="5" s="1"/>
  <c r="M37" i="5" s="1"/>
  <c r="N37" i="5" s="1"/>
  <c r="O37" i="5" s="1"/>
  <c r="P37" i="5" s="1"/>
  <c r="Q37" i="5" s="1"/>
  <c r="E38" i="5"/>
  <c r="F38" i="5" s="1"/>
  <c r="G38" i="5" s="1"/>
  <c r="H38" i="5" s="1"/>
  <c r="I38" i="5" s="1"/>
  <c r="J38" i="5" s="1"/>
  <c r="K38" i="5" s="1"/>
  <c r="L38" i="5" s="1"/>
  <c r="M38" i="5" s="1"/>
  <c r="N38" i="5" s="1"/>
  <c r="O38" i="5" s="1"/>
  <c r="P38" i="5" s="1"/>
  <c r="Q38" i="5" s="1"/>
  <c r="E39" i="5"/>
  <c r="F39" i="5" s="1"/>
  <c r="G39" i="5" s="1"/>
  <c r="H39" i="5" s="1"/>
  <c r="I39" i="5" s="1"/>
  <c r="J39" i="5" s="1"/>
  <c r="K39" i="5" s="1"/>
  <c r="L39" i="5" s="1"/>
  <c r="M39" i="5" s="1"/>
  <c r="N39" i="5" s="1"/>
  <c r="O39" i="5" s="1"/>
  <c r="P39" i="5" s="1"/>
  <c r="Q39" i="5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E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E44" i="5"/>
  <c r="F44" i="5" s="1"/>
  <c r="G44" i="5" s="1"/>
  <c r="H44" i="5" s="1"/>
  <c r="I44" i="5"/>
  <c r="J44" i="5" s="1"/>
  <c r="K44" i="5" s="1"/>
  <c r="L44" i="5" s="1"/>
  <c r="M44" i="5" s="1"/>
  <c r="N44" i="5" s="1"/>
  <c r="O44" i="5" s="1"/>
  <c r="P44" i="5" s="1"/>
  <c r="Q44" i="5" s="1"/>
  <c r="E45" i="5"/>
  <c r="F45" i="5"/>
  <c r="G45" i="5" s="1"/>
  <c r="H45" i="5" s="1"/>
  <c r="I45" i="5" s="1"/>
  <c r="J45" i="5" s="1"/>
  <c r="K45" i="5" s="1"/>
  <c r="L45" i="5" s="1"/>
  <c r="M45" i="5" s="1"/>
  <c r="N45" i="5" s="1"/>
  <c r="O45" i="5" s="1"/>
  <c r="P45" i="5" s="1"/>
  <c r="Q45" i="5" s="1"/>
  <c r="E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E47" i="5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E49" i="5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E48" i="5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E50" i="5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E51" i="5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D5" i="6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D34" i="6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D41" i="6"/>
  <c r="E41" i="6" s="1"/>
  <c r="F41" i="6" s="1"/>
  <c r="G41" i="6" s="1"/>
  <c r="H41" i="6" s="1"/>
  <c r="I41" i="6" s="1"/>
  <c r="J41" i="6" s="1"/>
  <c r="K41" i="6" s="1"/>
  <c r="L41" i="6" s="1"/>
  <c r="M41" i="6" s="1"/>
  <c r="N41" i="6" s="1"/>
  <c r="O41" i="6" s="1"/>
  <c r="P41" i="6" s="1"/>
  <c r="Q41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D8" i="6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D35" i="6"/>
  <c r="E35" i="6" s="1"/>
  <c r="F35" i="6" s="1"/>
  <c r="G35" i="6" s="1"/>
  <c r="H35" i="6" s="1"/>
  <c r="I35" i="6" s="1"/>
  <c r="J35" i="6" s="1"/>
  <c r="K35" i="6" s="1"/>
  <c r="L35" i="6" s="1"/>
  <c r="M35" i="6" s="1"/>
  <c r="N35" i="6" s="1"/>
  <c r="O35" i="6" s="1"/>
  <c r="P35" i="6" s="1"/>
  <c r="Q35" i="6" s="1"/>
  <c r="D42" i="6"/>
  <c r="E42" i="6" s="1"/>
  <c r="F42" i="6" s="1"/>
  <c r="G42" i="6" s="1"/>
  <c r="H42" i="6" s="1"/>
  <c r="I42" i="6" s="1"/>
  <c r="J42" i="6" s="1"/>
  <c r="K42" i="6" s="1"/>
  <c r="L42" i="6" s="1"/>
  <c r="M42" i="6" s="1"/>
  <c r="N42" i="6" s="1"/>
  <c r="O42" i="6" s="1"/>
  <c r="P42" i="6" s="1"/>
  <c r="Q42" i="6" s="1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D11" i="6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D13" i="6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D14" i="6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D15" i="6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D16" i="6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D17" i="6"/>
  <c r="E17" i="6" s="1"/>
  <c r="F17" i="6" s="1"/>
  <c r="G17" i="6" s="1"/>
  <c r="H17" i="6" s="1"/>
  <c r="I17" i="6" s="1"/>
  <c r="J17" i="6" s="1"/>
  <c r="K17" i="6" s="1"/>
  <c r="L17" i="6" s="1"/>
  <c r="M17" i="6" s="1"/>
  <c r="N17" i="6" s="1"/>
  <c r="O17" i="6" s="1"/>
  <c r="P17" i="6" s="1"/>
  <c r="Q17" i="6" s="1"/>
  <c r="D18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D19" i="6"/>
  <c r="E19" i="6"/>
  <c r="F19" i="6" s="1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D21" i="6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D22" i="6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D23" i="6"/>
  <c r="E23" i="6" s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D24" i="6"/>
  <c r="E24" i="6" s="1"/>
  <c r="F24" i="6" s="1"/>
  <c r="G24" i="6" s="1"/>
  <c r="H24" i="6" s="1"/>
  <c r="I24" i="6" s="1"/>
  <c r="J24" i="6" s="1"/>
  <c r="K24" i="6" s="1"/>
  <c r="L24" i="6" s="1"/>
  <c r="M24" i="6" s="1"/>
  <c r="N24" i="6" s="1"/>
  <c r="O24" i="6" s="1"/>
  <c r="P24" i="6" s="1"/>
  <c r="Q24" i="6" s="1"/>
  <c r="D25" i="6"/>
  <c r="E25" i="6" s="1"/>
  <c r="F25" i="6" s="1"/>
  <c r="G25" i="6" s="1"/>
  <c r="H25" i="6" s="1"/>
  <c r="I25" i="6" s="1"/>
  <c r="J25" i="6" s="1"/>
  <c r="K25" i="6" s="1"/>
  <c r="L25" i="6" s="1"/>
  <c r="M25" i="6" s="1"/>
  <c r="N25" i="6" s="1"/>
  <c r="O25" i="6" s="1"/>
  <c r="P25" i="6" s="1"/>
  <c r="Q25" i="6" s="1"/>
  <c r="D26" i="6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D27" i="6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D28" i="6"/>
  <c r="E28" i="6" s="1"/>
  <c r="F28" i="6" s="1"/>
  <c r="G28" i="6" s="1"/>
  <c r="H28" i="6" s="1"/>
  <c r="I28" i="6" s="1"/>
  <c r="J28" i="6" s="1"/>
  <c r="K28" i="6" s="1"/>
  <c r="L28" i="6" s="1"/>
  <c r="M28" i="6" s="1"/>
  <c r="N28" i="6" s="1"/>
  <c r="O28" i="6" s="1"/>
  <c r="P28" i="6" s="1"/>
  <c r="Q28" i="6" s="1"/>
  <c r="D29" i="6"/>
  <c r="E29" i="6" s="1"/>
  <c r="F29" i="6" s="1"/>
  <c r="G29" i="6" s="1"/>
  <c r="H29" i="6" s="1"/>
  <c r="I29" i="6" s="1"/>
  <c r="J29" i="6" s="1"/>
  <c r="K29" i="6" s="1"/>
  <c r="L29" i="6" s="1"/>
  <c r="D30" i="6"/>
  <c r="E30" i="6" s="1"/>
  <c r="F30" i="6" s="1"/>
  <c r="G30" i="6" s="1"/>
  <c r="H30" i="6" s="1"/>
  <c r="I30" i="6" s="1"/>
  <c r="J30" i="6" s="1"/>
  <c r="K30" i="6" s="1"/>
  <c r="L30" i="6" s="1"/>
  <c r="M30" i="6" s="1"/>
  <c r="N30" i="6" s="1"/>
  <c r="O30" i="6" s="1"/>
  <c r="P30" i="6" s="1"/>
  <c r="Q30" i="6" s="1"/>
  <c r="D31" i="6"/>
  <c r="E31" i="6" s="1"/>
  <c r="F31" i="6" s="1"/>
  <c r="G31" i="6" s="1"/>
  <c r="H31" i="6" s="1"/>
  <c r="I31" i="6" s="1"/>
  <c r="J31" i="6" s="1"/>
  <c r="K31" i="6" s="1"/>
  <c r="L31" i="6" s="1"/>
  <c r="M31" i="6" s="1"/>
  <c r="N31" i="6" s="1"/>
  <c r="O31" i="6" s="1"/>
  <c r="P31" i="6" s="1"/>
  <c r="Q31" i="6" s="1"/>
  <c r="D32" i="6"/>
  <c r="E32" i="6" s="1"/>
  <c r="F32" i="6" s="1"/>
  <c r="G32" i="6" s="1"/>
  <c r="H32" i="6"/>
  <c r="I32" i="6" s="1"/>
  <c r="J32" i="6" s="1"/>
  <c r="K32" i="6" s="1"/>
  <c r="L32" i="6" s="1"/>
  <c r="M32" i="6" s="1"/>
  <c r="N32" i="6" s="1"/>
  <c r="O32" i="6" s="1"/>
  <c r="P32" i="6" s="1"/>
  <c r="Q32" i="6" s="1"/>
  <c r="D33" i="6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P33" i="6" s="1"/>
  <c r="Q33" i="6" s="1"/>
  <c r="D36" i="6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D37" i="6"/>
  <c r="E37" i="6" s="1"/>
  <c r="F37" i="6" s="1"/>
  <c r="G37" i="6" s="1"/>
  <c r="H37" i="6" s="1"/>
  <c r="I37" i="6" s="1"/>
  <c r="J37" i="6" s="1"/>
  <c r="K37" i="6" s="1"/>
  <c r="L37" i="6" s="1"/>
  <c r="M37" i="6" s="1"/>
  <c r="N37" i="6" s="1"/>
  <c r="O37" i="6" s="1"/>
  <c r="P37" i="6" s="1"/>
  <c r="Q37" i="6" s="1"/>
  <c r="D38" i="6"/>
  <c r="E38" i="6" s="1"/>
  <c r="F38" i="6" s="1"/>
  <c r="G38" i="6" s="1"/>
  <c r="H38" i="6" s="1"/>
  <c r="I38" i="6" s="1"/>
  <c r="J38" i="6" s="1"/>
  <c r="K38" i="6" s="1"/>
  <c r="L38" i="6" s="1"/>
  <c r="M38" i="6" s="1"/>
  <c r="N38" i="6" s="1"/>
  <c r="O38" i="6" s="1"/>
  <c r="P38" i="6" s="1"/>
  <c r="Q38" i="6" s="1"/>
  <c r="D39" i="6"/>
  <c r="E39" i="6" s="1"/>
  <c r="F39" i="6" s="1"/>
  <c r="G39" i="6" s="1"/>
  <c r="H39" i="6" s="1"/>
  <c r="I39" i="6" s="1"/>
  <c r="J39" i="6" s="1"/>
  <c r="K39" i="6" s="1"/>
  <c r="L39" i="6" s="1"/>
  <c r="M39" i="6" s="1"/>
  <c r="N39" i="6" s="1"/>
  <c r="O39" i="6" s="1"/>
  <c r="P39" i="6" s="1"/>
  <c r="Q39" i="6" s="1"/>
  <c r="D40" i="6"/>
  <c r="E40" i="6" s="1"/>
  <c r="F40" i="6" s="1"/>
  <c r="G40" i="6" s="1"/>
  <c r="H40" i="6" s="1"/>
  <c r="I40" i="6" s="1"/>
  <c r="J40" i="6" s="1"/>
  <c r="K40" i="6" s="1"/>
  <c r="L40" i="6" s="1"/>
  <c r="M40" i="6" s="1"/>
  <c r="N40" i="6" s="1"/>
  <c r="O40" i="6" s="1"/>
  <c r="P40" i="6" s="1"/>
  <c r="Q40" i="6" s="1"/>
  <c r="D43" i="6"/>
  <c r="E43" i="6" s="1"/>
  <c r="F43" i="6" s="1"/>
  <c r="G43" i="6" s="1"/>
  <c r="H43" i="6" s="1"/>
  <c r="I43" i="6" s="1"/>
  <c r="J43" i="6" s="1"/>
  <c r="K43" i="6" s="1"/>
  <c r="L43" i="6" s="1"/>
  <c r="M43" i="6" s="1"/>
  <c r="N43" i="6" s="1"/>
  <c r="O43" i="6" s="1"/>
  <c r="P43" i="6" s="1"/>
  <c r="Q43" i="6" s="1"/>
  <c r="D44" i="6"/>
  <c r="E44" i="6" s="1"/>
  <c r="F44" i="6" s="1"/>
  <c r="G44" i="6" s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D45" i="6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D46" i="6"/>
  <c r="E46" i="6" s="1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D47" i="6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D49" i="6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D48" i="6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D50" i="6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D51" i="6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D2" i="4"/>
  <c r="E2" i="4" s="1"/>
  <c r="E52" i="4" s="1"/>
  <c r="D3" i="4"/>
  <c r="E3" i="4" s="1"/>
  <c r="F3" i="4" s="1"/>
  <c r="G3" i="4" s="1"/>
  <c r="H3" i="4" s="1"/>
  <c r="I3" i="4" s="1"/>
  <c r="J3" i="4" s="1"/>
  <c r="D4" i="4"/>
  <c r="D5" i="4"/>
  <c r="E5" i="4" s="1"/>
  <c r="F5" i="4" s="1"/>
  <c r="G5" i="4" s="1"/>
  <c r="H5" i="4" s="1"/>
  <c r="I5" i="4" s="1"/>
  <c r="J5" i="4" s="1"/>
  <c r="D6" i="4"/>
  <c r="E6" i="4" s="1"/>
  <c r="F6" i="4" s="1"/>
  <c r="G6" i="4" s="1"/>
  <c r="H6" i="4" s="1"/>
  <c r="I6" i="4" s="1"/>
  <c r="J6" i="4" s="1"/>
  <c r="D34" i="4"/>
  <c r="E34" i="4" s="1"/>
  <c r="F34" i="4" s="1"/>
  <c r="G34" i="4" s="1"/>
  <c r="H34" i="4" s="1"/>
  <c r="I34" i="4" s="1"/>
  <c r="J34" i="4" s="1"/>
  <c r="D41" i="4"/>
  <c r="E41" i="4" s="1"/>
  <c r="F41" i="4" s="1"/>
  <c r="G41" i="4" s="1"/>
  <c r="H41" i="4" s="1"/>
  <c r="I41" i="4" s="1"/>
  <c r="J41" i="4" s="1"/>
  <c r="D7" i="4"/>
  <c r="E7" i="4" s="1"/>
  <c r="F7" i="4" s="1"/>
  <c r="G7" i="4" s="1"/>
  <c r="H7" i="4" s="1"/>
  <c r="I7" i="4" s="1"/>
  <c r="J7" i="4" s="1"/>
  <c r="D8" i="4"/>
  <c r="E8" i="4" s="1"/>
  <c r="F8" i="4" s="1"/>
  <c r="G8" i="4" s="1"/>
  <c r="H8" i="4" s="1"/>
  <c r="I8" i="4" s="1"/>
  <c r="J8" i="4" s="1"/>
  <c r="D35" i="4"/>
  <c r="D42" i="4"/>
  <c r="D9" i="4"/>
  <c r="E9" i="4" s="1"/>
  <c r="F9" i="4" s="1"/>
  <c r="G9" i="4" s="1"/>
  <c r="H9" i="4" s="1"/>
  <c r="I9" i="4" s="1"/>
  <c r="J9" i="4" s="1"/>
  <c r="D10" i="4"/>
  <c r="E10" i="4" s="1"/>
  <c r="D11" i="4"/>
  <c r="E11" i="4" s="1"/>
  <c r="F11" i="4" s="1"/>
  <c r="G11" i="4" s="1"/>
  <c r="H11" i="4" s="1"/>
  <c r="I11" i="4" s="1"/>
  <c r="J11" i="4" s="1"/>
  <c r="D12" i="4"/>
  <c r="E12" i="4" s="1"/>
  <c r="F12" i="4" s="1"/>
  <c r="G12" i="4" s="1"/>
  <c r="H12" i="4" s="1"/>
  <c r="I12" i="4" s="1"/>
  <c r="J12" i="4" s="1"/>
  <c r="D13" i="4"/>
  <c r="E13" i="4" s="1"/>
  <c r="F13" i="4" s="1"/>
  <c r="G13" i="4" s="1"/>
  <c r="H13" i="4" s="1"/>
  <c r="I13" i="4" s="1"/>
  <c r="J13" i="4" s="1"/>
  <c r="D14" i="4"/>
  <c r="E14" i="4" s="1"/>
  <c r="D15" i="4"/>
  <c r="E15" i="4" s="1"/>
  <c r="F15" i="4" s="1"/>
  <c r="G15" i="4" s="1"/>
  <c r="H15" i="4" s="1"/>
  <c r="I15" i="4" s="1"/>
  <c r="J15" i="4" s="1"/>
  <c r="D16" i="4"/>
  <c r="D17" i="4"/>
  <c r="E17" i="4" s="1"/>
  <c r="F17" i="4" s="1"/>
  <c r="G17" i="4" s="1"/>
  <c r="H17" i="4" s="1"/>
  <c r="I17" i="4" s="1"/>
  <c r="J17" i="4" s="1"/>
  <c r="D18" i="4"/>
  <c r="E18" i="4" s="1"/>
  <c r="F18" i="4" s="1"/>
  <c r="G18" i="4" s="1"/>
  <c r="H18" i="4" s="1"/>
  <c r="I18" i="4" s="1"/>
  <c r="J18" i="4" s="1"/>
  <c r="D19" i="4"/>
  <c r="E19" i="4" s="1"/>
  <c r="F19" i="4" s="1"/>
  <c r="G19" i="4" s="1"/>
  <c r="H19" i="4" s="1"/>
  <c r="I19" i="4" s="1"/>
  <c r="J19" i="4" s="1"/>
  <c r="D20" i="4"/>
  <c r="E20" i="4" s="1"/>
  <c r="F20" i="4" s="1"/>
  <c r="G20" i="4" s="1"/>
  <c r="H20" i="4" s="1"/>
  <c r="I20" i="4" s="1"/>
  <c r="J20" i="4" s="1"/>
  <c r="D21" i="4"/>
  <c r="E21" i="4" s="1"/>
  <c r="F21" i="4" s="1"/>
  <c r="G21" i="4" s="1"/>
  <c r="H21" i="4" s="1"/>
  <c r="I21" i="4" s="1"/>
  <c r="J21" i="4" s="1"/>
  <c r="D22" i="4"/>
  <c r="E22" i="4" s="1"/>
  <c r="F22" i="4" s="1"/>
  <c r="G22" i="4" s="1"/>
  <c r="H22" i="4" s="1"/>
  <c r="I22" i="4" s="1"/>
  <c r="J22" i="4" s="1"/>
  <c r="D23" i="4"/>
  <c r="E23" i="4" s="1"/>
  <c r="F23" i="4" s="1"/>
  <c r="G23" i="4" s="1"/>
  <c r="H23" i="4" s="1"/>
  <c r="I23" i="4" s="1"/>
  <c r="J23" i="4" s="1"/>
  <c r="D24" i="4"/>
  <c r="D25" i="4"/>
  <c r="E25" i="4" s="1"/>
  <c r="F25" i="4" s="1"/>
  <c r="G25" i="4" s="1"/>
  <c r="H25" i="4" s="1"/>
  <c r="I25" i="4" s="1"/>
  <c r="J25" i="4" s="1"/>
  <c r="D26" i="4"/>
  <c r="E26" i="4" s="1"/>
  <c r="D27" i="4"/>
  <c r="D28" i="4"/>
  <c r="E28" i="4" s="1"/>
  <c r="F28" i="4" s="1"/>
  <c r="G28" i="4" s="1"/>
  <c r="H28" i="4" s="1"/>
  <c r="I28" i="4" s="1"/>
  <c r="J28" i="4" s="1"/>
  <c r="D29" i="4"/>
  <c r="E29" i="4" s="1"/>
  <c r="F29" i="4" s="1"/>
  <c r="G29" i="4" s="1"/>
  <c r="H29" i="4" s="1"/>
  <c r="I29" i="4" s="1"/>
  <c r="J29" i="4" s="1"/>
  <c r="D30" i="4"/>
  <c r="E30" i="4" s="1"/>
  <c r="D31" i="4"/>
  <c r="E31" i="4" s="1"/>
  <c r="F31" i="4" s="1"/>
  <c r="G31" i="4" s="1"/>
  <c r="H31" i="4" s="1"/>
  <c r="I31" i="4" s="1"/>
  <c r="J31" i="4" s="1"/>
  <c r="D32" i="4"/>
  <c r="D33" i="4"/>
  <c r="E33" i="4" s="1"/>
  <c r="F33" i="4" s="1"/>
  <c r="G33" i="4" s="1"/>
  <c r="H33" i="4" s="1"/>
  <c r="I33" i="4" s="1"/>
  <c r="J33" i="4" s="1"/>
  <c r="D36" i="4"/>
  <c r="E36" i="4" s="1"/>
  <c r="F36" i="4" s="1"/>
  <c r="G36" i="4" s="1"/>
  <c r="H36" i="4" s="1"/>
  <c r="I36" i="4" s="1"/>
  <c r="J36" i="4" s="1"/>
  <c r="D37" i="4"/>
  <c r="E37" i="4" s="1"/>
  <c r="F37" i="4" s="1"/>
  <c r="G37" i="4" s="1"/>
  <c r="H37" i="4" s="1"/>
  <c r="I37" i="4" s="1"/>
  <c r="J37" i="4" s="1"/>
  <c r="D38" i="4"/>
  <c r="E38" i="4" s="1"/>
  <c r="F38" i="4" s="1"/>
  <c r="G38" i="4" s="1"/>
  <c r="H38" i="4" s="1"/>
  <c r="I38" i="4" s="1"/>
  <c r="J38" i="4" s="1"/>
  <c r="D39" i="4"/>
  <c r="E39" i="4" s="1"/>
  <c r="F39" i="4" s="1"/>
  <c r="G39" i="4" s="1"/>
  <c r="H39" i="4" s="1"/>
  <c r="I39" i="4" s="1"/>
  <c r="J39" i="4" s="1"/>
  <c r="D40" i="4"/>
  <c r="E40" i="4" s="1"/>
  <c r="F40" i="4" s="1"/>
  <c r="G40" i="4" s="1"/>
  <c r="H40" i="4" s="1"/>
  <c r="I40" i="4" s="1"/>
  <c r="J40" i="4" s="1"/>
  <c r="D43" i="4"/>
  <c r="D44" i="4"/>
  <c r="D45" i="4"/>
  <c r="E45" i="4" s="1"/>
  <c r="F45" i="4" s="1"/>
  <c r="G45" i="4" s="1"/>
  <c r="H45" i="4" s="1"/>
  <c r="I45" i="4" s="1"/>
  <c r="J45" i="4" s="1"/>
  <c r="D46" i="4"/>
  <c r="E46" i="4" s="1"/>
  <c r="D47" i="4"/>
  <c r="E47" i="4" s="1"/>
  <c r="F47" i="4" s="1"/>
  <c r="G47" i="4" s="1"/>
  <c r="H47" i="4" s="1"/>
  <c r="I47" i="4" s="1"/>
  <c r="J47" i="4" s="1"/>
  <c r="D49" i="4"/>
  <c r="E49" i="4" s="1"/>
  <c r="F49" i="4" s="1"/>
  <c r="G49" i="4" s="1"/>
  <c r="H49" i="4" s="1"/>
  <c r="I49" i="4" s="1"/>
  <c r="J49" i="4" s="1"/>
  <c r="D48" i="4"/>
  <c r="E48" i="4" s="1"/>
  <c r="F48" i="4" s="1"/>
  <c r="G48" i="4" s="1"/>
  <c r="H48" i="4" s="1"/>
  <c r="I48" i="4" s="1"/>
  <c r="J48" i="4" s="1"/>
  <c r="D50" i="4"/>
  <c r="E50" i="4" s="1"/>
  <c r="D51" i="4"/>
  <c r="E51" i="4" s="1"/>
  <c r="F51" i="4" s="1"/>
  <c r="G51" i="4" s="1"/>
  <c r="H51" i="4" s="1"/>
  <c r="I51" i="4" s="1"/>
  <c r="J51" i="4" s="1"/>
  <c r="E4" i="4"/>
  <c r="F4" i="4" s="1"/>
  <c r="G4" i="4" s="1"/>
  <c r="H4" i="4" s="1"/>
  <c r="I4" i="4" s="1"/>
  <c r="J4" i="4" s="1"/>
  <c r="E35" i="4"/>
  <c r="F35" i="4" s="1"/>
  <c r="G35" i="4" s="1"/>
  <c r="H35" i="4" s="1"/>
  <c r="I35" i="4" s="1"/>
  <c r="J35" i="4" s="1"/>
  <c r="E42" i="4"/>
  <c r="F42" i="4" s="1"/>
  <c r="G42" i="4" s="1"/>
  <c r="H42" i="4" s="1"/>
  <c r="I42" i="4" s="1"/>
  <c r="J42" i="4" s="1"/>
  <c r="E16" i="4"/>
  <c r="F16" i="4" s="1"/>
  <c r="G16" i="4" s="1"/>
  <c r="H16" i="4" s="1"/>
  <c r="I16" i="4" s="1"/>
  <c r="J16" i="4" s="1"/>
  <c r="E24" i="4"/>
  <c r="F24" i="4" s="1"/>
  <c r="G24" i="4" s="1"/>
  <c r="H24" i="4" s="1"/>
  <c r="I24" i="4" s="1"/>
  <c r="J24" i="4" s="1"/>
  <c r="E27" i="4"/>
  <c r="F27" i="4" s="1"/>
  <c r="G27" i="4" s="1"/>
  <c r="H27" i="4" s="1"/>
  <c r="I27" i="4" s="1"/>
  <c r="J27" i="4" s="1"/>
  <c r="E32" i="4"/>
  <c r="F32" i="4" s="1"/>
  <c r="G32" i="4" s="1"/>
  <c r="H32" i="4" s="1"/>
  <c r="I32" i="4" s="1"/>
  <c r="J32" i="4" s="1"/>
  <c r="E43" i="4"/>
  <c r="F43" i="4" s="1"/>
  <c r="G43" i="4" s="1"/>
  <c r="H43" i="4" s="1"/>
  <c r="I43" i="4" s="1"/>
  <c r="J43" i="4" s="1"/>
  <c r="E44" i="4"/>
  <c r="F44" i="4" s="1"/>
  <c r="G44" i="4" s="1"/>
  <c r="H44" i="4" s="1"/>
  <c r="I44" i="4" s="1"/>
  <c r="J44" i="4" s="1"/>
  <c r="F2" i="4"/>
  <c r="G2" i="4" s="1"/>
  <c r="H2" i="4" s="1"/>
  <c r="I2" i="4" s="1"/>
  <c r="J2" i="4" s="1"/>
  <c r="F10" i="4"/>
  <c r="G10" i="4" s="1"/>
  <c r="H10" i="4" s="1"/>
  <c r="I10" i="4" s="1"/>
  <c r="J10" i="4" s="1"/>
  <c r="F14" i="4"/>
  <c r="G14" i="4" s="1"/>
  <c r="H14" i="4" s="1"/>
  <c r="I14" i="4" s="1"/>
  <c r="J14" i="4" s="1"/>
  <c r="F26" i="4"/>
  <c r="G26" i="4" s="1"/>
  <c r="H26" i="4" s="1"/>
  <c r="I26" i="4" s="1"/>
  <c r="J26" i="4" s="1"/>
  <c r="F30" i="4"/>
  <c r="G30" i="4" s="1"/>
  <c r="H30" i="4" s="1"/>
  <c r="I30" i="4" s="1"/>
  <c r="J30" i="4" s="1"/>
  <c r="F46" i="4"/>
  <c r="G46" i="4" s="1"/>
  <c r="H46" i="4" s="1"/>
  <c r="I46" i="4" s="1"/>
  <c r="J46" i="4" s="1"/>
  <c r="F50" i="4"/>
  <c r="G50" i="4" s="1"/>
  <c r="H50" i="4" s="1"/>
  <c r="I50" i="4" s="1"/>
  <c r="J50" i="4" s="1"/>
  <c r="E3" i="3"/>
  <c r="E4" i="3"/>
  <c r="E5" i="3"/>
  <c r="E6" i="3"/>
  <c r="E34" i="3"/>
  <c r="E41" i="3"/>
  <c r="E7" i="3"/>
  <c r="E8" i="3"/>
  <c r="E35" i="3"/>
  <c r="E42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6" i="3"/>
  <c r="E37" i="3"/>
  <c r="E38" i="3"/>
  <c r="E39" i="3"/>
  <c r="E40" i="3"/>
  <c r="E43" i="3"/>
  <c r="E44" i="3"/>
  <c r="E45" i="3"/>
  <c r="E46" i="3"/>
  <c r="E47" i="3"/>
  <c r="E49" i="3"/>
  <c r="E48" i="3"/>
  <c r="E50" i="3"/>
  <c r="E51" i="3"/>
  <c r="E2" i="3"/>
  <c r="M12" i="2"/>
  <c r="M11" i="2"/>
  <c r="M10" i="2"/>
  <c r="M9" i="2"/>
  <c r="L32" i="2" s="1"/>
  <c r="M8" i="2"/>
  <c r="M7" i="2"/>
  <c r="M6" i="2"/>
  <c r="L12" i="2"/>
  <c r="L11" i="2"/>
  <c r="L10" i="2"/>
  <c r="L9" i="2"/>
  <c r="K32" i="2" s="1"/>
  <c r="L8" i="2"/>
  <c r="L7" i="2"/>
  <c r="L6" i="2"/>
  <c r="J3" i="1"/>
  <c r="U3" i="1" s="1"/>
  <c r="V3" i="1" s="1"/>
  <c r="J4" i="1"/>
  <c r="U4" i="1" s="1"/>
  <c r="V4" i="1" s="1"/>
  <c r="J5" i="1"/>
  <c r="U5" i="1" s="1"/>
  <c r="V5" i="1" s="1"/>
  <c r="E6" i="1"/>
  <c r="H6" i="1" s="1"/>
  <c r="D6" i="1"/>
  <c r="G6" i="1"/>
  <c r="J24" i="1"/>
  <c r="U24" i="1" s="1"/>
  <c r="V24" i="1" s="1"/>
  <c r="J30" i="1"/>
  <c r="U30" i="1" s="1"/>
  <c r="V30" i="1" s="1"/>
  <c r="J7" i="1"/>
  <c r="U7" i="1" s="1"/>
  <c r="V7" i="1" s="1"/>
  <c r="J8" i="1"/>
  <c r="U8" i="1" s="1"/>
  <c r="V8" i="1" s="1"/>
  <c r="J25" i="1"/>
  <c r="U25" i="1" s="1"/>
  <c r="V25" i="1" s="1"/>
  <c r="J31" i="1"/>
  <c r="X31" i="1" s="1"/>
  <c r="Y31" i="1" s="1"/>
  <c r="J9" i="1"/>
  <c r="U9" i="1" s="1"/>
  <c r="V9" i="1" s="1"/>
  <c r="J10" i="1"/>
  <c r="U10" i="1" s="1"/>
  <c r="V10" i="1" s="1"/>
  <c r="J11" i="1"/>
  <c r="U11" i="1" s="1"/>
  <c r="V11" i="1" s="1"/>
  <c r="J12" i="1"/>
  <c r="U12" i="1" s="1"/>
  <c r="V12" i="1" s="1"/>
  <c r="J13" i="1"/>
  <c r="U13" i="1" s="1"/>
  <c r="V13" i="1" s="1"/>
  <c r="J14" i="1"/>
  <c r="U14" i="1" s="1"/>
  <c r="V14" i="1" s="1"/>
  <c r="J15" i="1"/>
  <c r="U15" i="1" s="1"/>
  <c r="V15" i="1" s="1"/>
  <c r="J16" i="1"/>
  <c r="U16" i="1"/>
  <c r="V16" i="1" s="1"/>
  <c r="J17" i="1"/>
  <c r="U17" i="1" s="1"/>
  <c r="V17" i="1" s="1"/>
  <c r="J18" i="1"/>
  <c r="R18" i="1" s="1"/>
  <c r="S18" i="1" s="1"/>
  <c r="J19" i="1"/>
  <c r="U19" i="1" s="1"/>
  <c r="V19" i="1" s="1"/>
  <c r="J20" i="1"/>
  <c r="U20" i="1" s="1"/>
  <c r="V20" i="1" s="1"/>
  <c r="U21" i="1"/>
  <c r="V21" i="1" s="1"/>
  <c r="J22" i="1"/>
  <c r="U22" i="1" s="1"/>
  <c r="V22" i="1" s="1"/>
  <c r="J23" i="1"/>
  <c r="U23" i="1" s="1"/>
  <c r="V23" i="1" s="1"/>
  <c r="J26" i="1"/>
  <c r="U26" i="1" s="1"/>
  <c r="V26" i="1" s="1"/>
  <c r="J27" i="1"/>
  <c r="U27" i="1" s="1"/>
  <c r="V27" i="1" s="1"/>
  <c r="J28" i="1"/>
  <c r="U28" i="1" s="1"/>
  <c r="V28" i="1" s="1"/>
  <c r="J29" i="1"/>
  <c r="U29" i="1" s="1"/>
  <c r="V29" i="1" s="1"/>
  <c r="J32" i="1"/>
  <c r="U32" i="1" s="1"/>
  <c r="V32" i="1" s="1"/>
  <c r="J33" i="1"/>
  <c r="U33" i="1" s="1"/>
  <c r="V33" i="1" s="1"/>
  <c r="J34" i="1"/>
  <c r="U34" i="1" s="1"/>
  <c r="V34" i="1" s="1"/>
  <c r="J35" i="1"/>
  <c r="U35" i="1" s="1"/>
  <c r="V35" i="1" s="1"/>
  <c r="J2" i="1"/>
  <c r="R2" i="1" s="1"/>
  <c r="S2" i="1" s="1"/>
  <c r="R30" i="1"/>
  <c r="S30" i="1" s="1"/>
  <c r="R31" i="1"/>
  <c r="S31" i="1" s="1"/>
  <c r="R15" i="1"/>
  <c r="S15" i="1" s="1"/>
  <c r="R20" i="1"/>
  <c r="S20" i="1" s="1"/>
  <c r="R26" i="1"/>
  <c r="S26" i="1" s="1"/>
  <c r="I3" i="1"/>
  <c r="I4" i="1"/>
  <c r="I5" i="1"/>
  <c r="I7" i="1"/>
  <c r="I24" i="1"/>
  <c r="I30" i="1"/>
  <c r="I8" i="1"/>
  <c r="I25" i="1"/>
  <c r="I31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6" i="1"/>
  <c r="I27" i="1"/>
  <c r="I28" i="1"/>
  <c r="I29" i="1"/>
  <c r="I32" i="1"/>
  <c r="I33" i="1"/>
  <c r="I34" i="1"/>
  <c r="I35" i="1"/>
  <c r="I2" i="1"/>
  <c r="F36" i="1"/>
  <c r="D36" i="1"/>
  <c r="Q6" i="8" l="1"/>
  <c r="R6" i="8" s="1"/>
  <c r="T6" i="8"/>
  <c r="U6" i="8" s="1"/>
  <c r="W6" i="8"/>
  <c r="X6" i="8" s="1"/>
  <c r="R4" i="1"/>
  <c r="S4" i="1" s="1"/>
  <c r="U18" i="1"/>
  <c r="V18" i="1" s="1"/>
  <c r="X16" i="1"/>
  <c r="Y16" i="1" s="1"/>
  <c r="U31" i="1"/>
  <c r="V31" i="1" s="1"/>
  <c r="X25" i="1"/>
  <c r="Y25" i="1" s="1"/>
  <c r="X14" i="1"/>
  <c r="Y14" i="1" s="1"/>
  <c r="R35" i="1"/>
  <c r="S35" i="1" s="1"/>
  <c r="R9" i="1"/>
  <c r="S9" i="1" s="1"/>
  <c r="U2" i="1"/>
  <c r="V2" i="1" s="1"/>
  <c r="X30" i="1"/>
  <c r="Y30" i="1" s="1"/>
  <c r="X21" i="1"/>
  <c r="Y21" i="1" s="1"/>
  <c r="X10" i="1"/>
  <c r="Y10" i="1" s="1"/>
  <c r="X29" i="1"/>
  <c r="Y29" i="1" s="1"/>
  <c r="X18" i="1"/>
  <c r="Y18" i="1" s="1"/>
  <c r="X5" i="1"/>
  <c r="Y5" i="1" s="1"/>
  <c r="X33" i="1"/>
  <c r="Y33" i="1" s="1"/>
  <c r="X13" i="1"/>
  <c r="Y13" i="1" s="1"/>
  <c r="X9" i="1"/>
  <c r="Y9" i="1" s="1"/>
  <c r="R16" i="1"/>
  <c r="S16" i="1" s="1"/>
  <c r="R7" i="1"/>
  <c r="S7" i="1" s="1"/>
  <c r="X2" i="1"/>
  <c r="X32" i="1"/>
  <c r="Y32" i="1" s="1"/>
  <c r="X28" i="1"/>
  <c r="Y28" i="1" s="1"/>
  <c r="X24" i="1"/>
  <c r="Y24" i="1" s="1"/>
  <c r="X20" i="1"/>
  <c r="Y20" i="1" s="1"/>
  <c r="X12" i="1"/>
  <c r="Y12" i="1" s="1"/>
  <c r="X8" i="1"/>
  <c r="Y8" i="1" s="1"/>
  <c r="X4" i="1"/>
  <c r="Y4" i="1" s="1"/>
  <c r="X35" i="1"/>
  <c r="Y35" i="1" s="1"/>
  <c r="X27" i="1"/>
  <c r="Y27" i="1" s="1"/>
  <c r="X23" i="1"/>
  <c r="Y23" i="1" s="1"/>
  <c r="X19" i="1"/>
  <c r="Y19" i="1" s="1"/>
  <c r="X15" i="1"/>
  <c r="Y15" i="1" s="1"/>
  <c r="X11" i="1"/>
  <c r="Y11" i="1" s="1"/>
  <c r="X7" i="1"/>
  <c r="Y7" i="1" s="1"/>
  <c r="X3" i="1"/>
  <c r="Y3" i="1" s="1"/>
  <c r="X34" i="1"/>
  <c r="Y34" i="1" s="1"/>
  <c r="X22" i="1"/>
  <c r="Y22" i="1" s="1"/>
  <c r="R25" i="1"/>
  <c r="S25" i="1" s="1"/>
  <c r="I6" i="1"/>
  <c r="R23" i="1"/>
  <c r="S23" i="1" s="1"/>
  <c r="R32" i="1"/>
  <c r="S32" i="1" s="1"/>
  <c r="R12" i="1"/>
  <c r="S12" i="1" s="1"/>
  <c r="R5" i="1"/>
  <c r="S5" i="1" s="1"/>
  <c r="E36" i="1"/>
  <c r="H36" i="1" s="1"/>
  <c r="R28" i="1"/>
  <c r="S28" i="1" s="1"/>
  <c r="R10" i="1"/>
  <c r="S10" i="1" s="1"/>
  <c r="R8" i="1"/>
  <c r="S8" i="1" s="1"/>
  <c r="J52" i="6"/>
  <c r="I52" i="6"/>
  <c r="E52" i="6"/>
  <c r="F52" i="6"/>
  <c r="L52" i="6"/>
  <c r="H52" i="6"/>
  <c r="D52" i="6"/>
  <c r="K52" i="6"/>
  <c r="G52" i="6"/>
  <c r="J52" i="4"/>
  <c r="F52" i="4"/>
  <c r="G52" i="4"/>
  <c r="I52" i="4"/>
  <c r="H52" i="4"/>
  <c r="D52" i="4"/>
  <c r="R34" i="1"/>
  <c r="S34" i="1" s="1"/>
  <c r="R19" i="1"/>
  <c r="S19" i="1" s="1"/>
  <c r="R14" i="1"/>
  <c r="S14" i="1" s="1"/>
  <c r="G36" i="1"/>
  <c r="R29" i="1"/>
  <c r="S29" i="1" s="1"/>
  <c r="R22" i="1"/>
  <c r="S22" i="1" s="1"/>
  <c r="R11" i="1"/>
  <c r="S11" i="1" s="1"/>
  <c r="R24" i="1"/>
  <c r="S24" i="1" s="1"/>
  <c r="R3" i="1"/>
  <c r="J6" i="1"/>
  <c r="X6" i="1" s="1"/>
  <c r="Y6" i="1" s="1"/>
  <c r="K31" i="2"/>
  <c r="K21" i="2"/>
  <c r="K17" i="2"/>
  <c r="K30" i="2"/>
  <c r="L30" i="2"/>
  <c r="L31" i="2"/>
  <c r="M29" i="6"/>
  <c r="N29" i="6" s="1"/>
  <c r="O29" i="6" s="1"/>
  <c r="P29" i="6" s="1"/>
  <c r="Q29" i="6" s="1"/>
  <c r="O2" i="6"/>
  <c r="O52" i="6" s="1"/>
  <c r="K2" i="5"/>
  <c r="R33" i="1"/>
  <c r="S33" i="1" s="1"/>
  <c r="R27" i="1"/>
  <c r="S27" i="1" s="1"/>
  <c r="R21" i="1"/>
  <c r="S21" i="1" s="1"/>
  <c r="R17" i="1"/>
  <c r="S17" i="1" s="1"/>
  <c r="R13" i="1"/>
  <c r="S13" i="1" s="1"/>
  <c r="K22" i="2"/>
  <c r="K18" i="2"/>
  <c r="K20" i="2"/>
  <c r="M32" i="2" s="1"/>
  <c r="K23" i="2"/>
  <c r="K19" i="2"/>
  <c r="I36" i="1" l="1"/>
  <c r="Y2" i="1"/>
  <c r="Y38" i="1" s="1"/>
  <c r="Y39" i="1" s="1"/>
  <c r="Y40" i="1" s="1"/>
  <c r="Y37" i="1"/>
  <c r="S3" i="1"/>
  <c r="J36" i="1"/>
  <c r="M52" i="6"/>
  <c r="N52" i="6"/>
  <c r="U6" i="1"/>
  <c r="R6" i="1"/>
  <c r="S6" i="1" s="1"/>
  <c r="M30" i="2"/>
  <c r="M31" i="2"/>
  <c r="P2" i="6"/>
  <c r="P52" i="6" s="1"/>
  <c r="L2" i="5"/>
  <c r="V6" i="1" l="1"/>
  <c r="V38" i="1"/>
  <c r="V39" i="1" s="1"/>
  <c r="V40" i="1" s="1"/>
  <c r="V37" i="1"/>
  <c r="S38" i="1"/>
  <c r="S39" i="1" s="1"/>
  <c r="S40" i="1" s="1"/>
  <c r="S37" i="1"/>
  <c r="M2" i="5"/>
  <c r="N2" i="5" s="1"/>
  <c r="Q2" i="6"/>
  <c r="Q52" i="6" s="1"/>
  <c r="O2" i="5" l="1"/>
  <c r="P2" i="5" l="1"/>
  <c r="Q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Para a Califórnia, como o sistema é de "jungle primary", foi utilizada a soma dos votos em todos os candidatos democratas x republicanos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6" authorId="0" shapeId="0" xr:uid="{2C82317F-B7A4-4629-A66B-64B76CC4AB9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Para a Califórnia, como o sistema é de "jungle primary", foi utilizada a soma dos votos em todos os candidatos democratas x republicanos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C6" authorId="0" shapeId="0" xr:uid="{DED89D7A-8284-4A02-962B-6E3E3EF6E122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Para a Califórnia, como o sistema é de "jungle primary", foi utilizada a soma dos votos em todos os candidatos democratas x republicanos</t>
        </r>
      </text>
    </comment>
  </commentList>
</comments>
</file>

<file path=xl/sharedStrings.xml><?xml version="1.0" encoding="utf-8"?>
<sst xmlns="http://schemas.openxmlformats.org/spreadsheetml/2006/main" count="1333" uniqueCount="248">
  <si>
    <t>Cadeira</t>
  </si>
  <si>
    <t>Ano de Eleição</t>
  </si>
  <si>
    <t>Titular</t>
  </si>
  <si>
    <t>Eleito</t>
  </si>
  <si>
    <t>Índice PL</t>
  </si>
  <si>
    <t>Alabama 3</t>
  </si>
  <si>
    <t>Richard Shelby</t>
  </si>
  <si>
    <t>R</t>
  </si>
  <si>
    <t>Alaska 3</t>
  </si>
  <si>
    <t>Lisa Murkowski</t>
  </si>
  <si>
    <t>Arizona 3</t>
  </si>
  <si>
    <t>John McCain</t>
  </si>
  <si>
    <t>Arkansas 3</t>
  </si>
  <si>
    <t>John Boozman</t>
  </si>
  <si>
    <t>Barbara Boxer</t>
  </si>
  <si>
    <t>D</t>
  </si>
  <si>
    <t xml:space="preserve">Kamala Harris </t>
  </si>
  <si>
    <t>Richard Burr</t>
  </si>
  <si>
    <t>Tim Scott</t>
  </si>
  <si>
    <t>Colorado 3</t>
  </si>
  <si>
    <t>Michael Bennet</t>
  </si>
  <si>
    <t>Connecticut 3</t>
  </si>
  <si>
    <t>Richard Blumethal</t>
  </si>
  <si>
    <t>Richard Blumenthal</t>
  </si>
  <si>
    <t>John Hoeven</t>
  </si>
  <si>
    <t>John Thune</t>
  </si>
  <si>
    <t>Marco Rubio</t>
  </si>
  <si>
    <t>Johnny Isakson</t>
  </si>
  <si>
    <t>Brian Schatz</t>
  </si>
  <si>
    <t xml:space="preserve">Brian Schatz </t>
  </si>
  <si>
    <t>Idaho 3</t>
  </si>
  <si>
    <t>Mike Crapo</t>
  </si>
  <si>
    <t>Illinois 3</t>
  </si>
  <si>
    <t>Mark Kirk</t>
  </si>
  <si>
    <t>Tammy Duckworth</t>
  </si>
  <si>
    <t>Indiana 3</t>
  </si>
  <si>
    <t>Dan Coats</t>
  </si>
  <si>
    <t>Todd Young</t>
  </si>
  <si>
    <t>Iowa 3</t>
  </si>
  <si>
    <t>Chuck Grassley</t>
  </si>
  <si>
    <t>Kansas 3</t>
  </si>
  <si>
    <t>Jerry Moran</t>
  </si>
  <si>
    <t>Kentucky 3</t>
  </si>
  <si>
    <t>Rand Paul</t>
  </si>
  <si>
    <t>Louisiana 3</t>
  </si>
  <si>
    <t>David Vitter</t>
  </si>
  <si>
    <t>John Kennedy</t>
  </si>
  <si>
    <t>Maryland 3</t>
  </si>
  <si>
    <t>Barbara Mikulski</t>
  </si>
  <si>
    <t>Chris Van Hollen</t>
  </si>
  <si>
    <t>Missouri 3</t>
  </si>
  <si>
    <t>Roy Blunt</t>
  </si>
  <si>
    <t>Nevada 3</t>
  </si>
  <si>
    <t>Harry Reid</t>
  </si>
  <si>
    <t>Catherine Cortez Masto</t>
  </si>
  <si>
    <t>New Hampshire 3</t>
  </si>
  <si>
    <t>Kelly Ayotte</t>
  </si>
  <si>
    <t>Maggie Hassan</t>
  </si>
  <si>
    <t>Chuck Schumer</t>
  </si>
  <si>
    <t>Ohio 3</t>
  </si>
  <si>
    <t>Rob Portman</t>
  </si>
  <si>
    <t>Oklahoma 3</t>
  </si>
  <si>
    <t>James Lankford</t>
  </si>
  <si>
    <t>Oregon 3</t>
  </si>
  <si>
    <t>Ron Wyden</t>
  </si>
  <si>
    <t>Pat Toomey</t>
  </si>
  <si>
    <t>Utah 3</t>
  </si>
  <si>
    <t>Mike Lee</t>
  </si>
  <si>
    <t>Vermont 3</t>
  </si>
  <si>
    <t>Patrick Leahy</t>
  </si>
  <si>
    <t>Washington 3</t>
  </si>
  <si>
    <t>Patty Murray</t>
  </si>
  <si>
    <t>Wisconsin 3</t>
  </si>
  <si>
    <t>Ron Johnson</t>
  </si>
  <si>
    <t>Total</t>
  </si>
  <si>
    <t>Rep: 24 / Dem: 10</t>
  </si>
  <si>
    <t>Rep: 22 / Dem: 12</t>
  </si>
  <si>
    <t>Estado</t>
  </si>
  <si>
    <t>Indíce PVI</t>
  </si>
  <si>
    <t>Rating PVI</t>
  </si>
  <si>
    <t>Rating PL</t>
  </si>
  <si>
    <t>Rat. Médio</t>
  </si>
  <si>
    <t>Alabama</t>
  </si>
  <si>
    <t>SIMU</t>
  </si>
  <si>
    <t>Alaska</t>
  </si>
  <si>
    <t>Arizona</t>
  </si>
  <si>
    <t>Arkansas</t>
  </si>
  <si>
    <t>Rating PVI/PL</t>
  </si>
  <si>
    <t>Descrição</t>
  </si>
  <si>
    <t>Código</t>
  </si>
  <si>
    <t>Quant. PVI</t>
  </si>
  <si>
    <t>Quant. PL</t>
  </si>
  <si>
    <t>Seguro R</t>
  </si>
  <si>
    <t>x &gt; 10</t>
  </si>
  <si>
    <t>Provável R</t>
  </si>
  <si>
    <t>10 &gt; x &gt; 5</t>
  </si>
  <si>
    <t>Tende R</t>
  </si>
  <si>
    <t>5 &gt; x &gt; 2</t>
  </si>
  <si>
    <t>Colorado</t>
  </si>
  <si>
    <t>Neutro</t>
  </si>
  <si>
    <t>2 &gt;= x &gt;= -2</t>
  </si>
  <si>
    <t>Connecticut</t>
  </si>
  <si>
    <t>Tende D</t>
  </si>
  <si>
    <t>-5 &lt; x &lt; -2</t>
  </si>
  <si>
    <t>Provável D</t>
  </si>
  <si>
    <t>-10 &lt; x &lt; -5</t>
  </si>
  <si>
    <t>Seguro D</t>
  </si>
  <si>
    <t>x &lt; -10</t>
  </si>
  <si>
    <t>Delaware</t>
  </si>
  <si>
    <t>Rating Médio</t>
  </si>
  <si>
    <t>Quant.</t>
  </si>
  <si>
    <t>Idaho</t>
  </si>
  <si>
    <t>x = 1</t>
  </si>
  <si>
    <t>Illinois</t>
  </si>
  <si>
    <t>1 &lt; x &lt;= 2</t>
  </si>
  <si>
    <t>Indiana</t>
  </si>
  <si>
    <t>2 &lt; x &lt;= 3</t>
  </si>
  <si>
    <t>Iowa</t>
  </si>
  <si>
    <t>3 &gt; x &gt; 5</t>
  </si>
  <si>
    <t>Kansas</t>
  </si>
  <si>
    <t>6 &gt; x &gt;= 5</t>
  </si>
  <si>
    <t>Kentucky</t>
  </si>
  <si>
    <t>7 &gt; x &gt;= 6</t>
  </si>
  <si>
    <t>Louisiana</t>
  </si>
  <si>
    <t>x = 7</t>
  </si>
  <si>
    <t>Maine</t>
  </si>
  <si>
    <t>Maryland</t>
  </si>
  <si>
    <t>Massachusetts</t>
  </si>
  <si>
    <t>Michigan</t>
  </si>
  <si>
    <t>Minnesota</t>
  </si>
  <si>
    <t>Mississippi</t>
  </si>
  <si>
    <t>PVI</t>
  </si>
  <si>
    <t>PL</t>
  </si>
  <si>
    <t>Missouri</t>
  </si>
  <si>
    <t>Seg. R + Pro. R + Td. R x 2</t>
  </si>
  <si>
    <t>Montana</t>
  </si>
  <si>
    <t xml:space="preserve">Seg. D + Pro. D + Td. D x2 </t>
  </si>
  <si>
    <t>Nebraska</t>
  </si>
  <si>
    <t>Nevada</t>
  </si>
  <si>
    <t>New Hampshire</t>
  </si>
  <si>
    <t>New Jersey</t>
  </si>
  <si>
    <t>Ohio</t>
  </si>
  <si>
    <t>Oklahoma</t>
  </si>
  <si>
    <t>Oregon</t>
  </si>
  <si>
    <t>Rhode Island</t>
  </si>
  <si>
    <t>Tennessee</t>
  </si>
  <si>
    <t>Texas</t>
  </si>
  <si>
    <t>Utah</t>
  </si>
  <si>
    <t>Vermont</t>
  </si>
  <si>
    <t>Washington</t>
  </si>
  <si>
    <t>Wisconsin</t>
  </si>
  <si>
    <t>Wyoming</t>
  </si>
  <si>
    <t>Média</t>
  </si>
  <si>
    <t>Assentos D</t>
  </si>
  <si>
    <t>West Virginia</t>
  </si>
  <si>
    <t>Virginia</t>
  </si>
  <si>
    <t>South Dakota</t>
  </si>
  <si>
    <t>South Carolina</t>
  </si>
  <si>
    <t>Pennsylvania</t>
  </si>
  <si>
    <t>North Dakota</t>
  </si>
  <si>
    <t>North Carolina</t>
  </si>
  <si>
    <t>New York</t>
  </si>
  <si>
    <t>New Mexico</t>
  </si>
  <si>
    <t>Hawaii</t>
  </si>
  <si>
    <t>Georgia</t>
  </si>
  <si>
    <t>Florida</t>
  </si>
  <si>
    <t>California</t>
  </si>
  <si>
    <t>Rat_Medio</t>
  </si>
  <si>
    <t>Rating_PL</t>
  </si>
  <si>
    <t>Indice_PL</t>
  </si>
  <si>
    <t>Rating_PVI</t>
  </si>
  <si>
    <t>Indice_PVI</t>
  </si>
  <si>
    <t>North Carolina 3</t>
  </si>
  <si>
    <t>California 3</t>
  </si>
  <si>
    <t>North Dakota 3</t>
  </si>
  <si>
    <t>South Dakota 3</t>
  </si>
  <si>
    <t>Florida 3</t>
  </si>
  <si>
    <t>Georgia 3</t>
  </si>
  <si>
    <t>Hawaii 3</t>
  </si>
  <si>
    <t>New York 3</t>
  </si>
  <si>
    <t>Pennsylvania 3</t>
  </si>
  <si>
    <t>Ano_Eleicao</t>
  </si>
  <si>
    <t>MÉDIA DA MARGEM</t>
  </si>
  <si>
    <t>VARIÂNCIA</t>
  </si>
  <si>
    <t>DESV. PADRÃO</t>
  </si>
  <si>
    <t>ARREDONDADO</t>
  </si>
  <si>
    <t>Ano</t>
  </si>
  <si>
    <t>Voto_D</t>
  </si>
  <si>
    <t>Voto_R</t>
  </si>
  <si>
    <t>Voto_Total</t>
  </si>
  <si>
    <t>Voto_R_P</t>
  </si>
  <si>
    <t>Voto_D_P</t>
  </si>
  <si>
    <t>Vantagem_R</t>
  </si>
  <si>
    <t>Vantagem_P</t>
  </si>
  <si>
    <t>Party_T</t>
  </si>
  <si>
    <t>Reeleicao</t>
  </si>
  <si>
    <t>Mudanca</t>
  </si>
  <si>
    <t>Party_E</t>
  </si>
  <si>
    <t>Margem_PVI</t>
  </si>
  <si>
    <t>Margem_PVI_aj</t>
  </si>
  <si>
    <t>Margem_PL</t>
  </si>
  <si>
    <t>Margem_PL_aj</t>
  </si>
  <si>
    <t>Indice_Medio</t>
  </si>
  <si>
    <t>Margem_IM</t>
  </si>
  <si>
    <t>Margem_IM_aj</t>
  </si>
  <si>
    <t>PARTIDO R</t>
  </si>
  <si>
    <t>PARTIDO D</t>
  </si>
  <si>
    <t>PARTIDOS</t>
  </si>
  <si>
    <t>STATUS DA CADEIRA</t>
  </si>
  <si>
    <t>REPUBLICAN HOLD</t>
  </si>
  <si>
    <t>REPUBLICAN TAKE</t>
  </si>
  <si>
    <t>DEMOCRATIC TAKE</t>
  </si>
  <si>
    <t>DEMOCRATIC HOLD</t>
  </si>
  <si>
    <t>Status</t>
  </si>
  <si>
    <t>Indice_PVI_-2</t>
  </si>
  <si>
    <t>Indice_PVI_-1</t>
  </si>
  <si>
    <t>Indice_PVI_-3</t>
  </si>
  <si>
    <t>Indice_PVI_-4</t>
  </si>
  <si>
    <t>Indice_PVI_-5</t>
  </si>
  <si>
    <t>Indice_PVI_-6</t>
  </si>
  <si>
    <t>Indice_PVI_-7</t>
  </si>
  <si>
    <t>Indice_PL_-1</t>
  </si>
  <si>
    <t>Indice_PL_-2</t>
  </si>
  <si>
    <t>Indice_PL_-3</t>
  </si>
  <si>
    <t>Indice_PL_-4</t>
  </si>
  <si>
    <t>Indice_PL_-5</t>
  </si>
  <si>
    <t>Indice_PL_-6</t>
  </si>
  <si>
    <t>Indice_PL_-7</t>
  </si>
  <si>
    <t>Indice_PL_-8</t>
  </si>
  <si>
    <t>Indice_PL_-9</t>
  </si>
  <si>
    <t>Indice_PL_-10</t>
  </si>
  <si>
    <t>Indice_PL_-11</t>
  </si>
  <si>
    <t>Indice_PL_-12</t>
  </si>
  <si>
    <t>Indice_PL_-13</t>
  </si>
  <si>
    <t>Indice_PL_-14</t>
  </si>
  <si>
    <t>Media</t>
  </si>
  <si>
    <t>Media_-1</t>
  </si>
  <si>
    <t>Media_-2</t>
  </si>
  <si>
    <t>Media_-3</t>
  </si>
  <si>
    <t>Media_-4</t>
  </si>
  <si>
    <t>Media_-5</t>
  </si>
  <si>
    <t>Media_-6</t>
  </si>
  <si>
    <t>Media_-7</t>
  </si>
  <si>
    <t>Media_-8</t>
  </si>
  <si>
    <t>Media_-9</t>
  </si>
  <si>
    <t>Media_-10</t>
  </si>
  <si>
    <t>Media_-11</t>
  </si>
  <si>
    <t>Media_-12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</si>
</sst>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2"/>
      <color theme="0"/>
      <name val="Times New Roman"/>
      <family val="1"/>
    </font>
    <font>
      <b/>
      <sz val="12"/>
      <color rgb="FFFFFFFF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/>
    <xf numFmtId="9" fontId="2" fillId="0" borderId="0" xfId="0" applyNumberFormat="1" applyFont="1"/>
    <xf numFmtId="10" fontId="2" fillId="0" borderId="0" xfId="0" applyNumberFormat="1" applyFont="1"/>
    <xf numFmtId="1" fontId="6" fillId="3" borderId="0" xfId="0" applyNumberFormat="1" applyFont="1" applyFill="1"/>
    <xf numFmtId="0" fontId="6" fillId="3" borderId="0" xfId="0" applyFont="1" applyFill="1"/>
    <xf numFmtId="1" fontId="6" fillId="8" borderId="0" xfId="0" applyNumberFormat="1" applyFont="1" applyFill="1"/>
    <xf numFmtId="49" fontId="6" fillId="8" borderId="0" xfId="0" applyNumberFormat="1" applyFont="1" applyFill="1"/>
    <xf numFmtId="0" fontId="6" fillId="8" borderId="0" xfId="0" applyFont="1" applyFill="1"/>
    <xf numFmtId="1" fontId="6" fillId="2" borderId="0" xfId="0" applyNumberFormat="1" applyFont="1" applyFill="1"/>
    <xf numFmtId="0" fontId="6" fillId="2" borderId="0" xfId="0" applyFont="1" applyFill="1"/>
    <xf numFmtId="1" fontId="6" fillId="4" borderId="0" xfId="0" applyNumberFormat="1" applyFont="1" applyFill="1"/>
    <xf numFmtId="0" fontId="6" fillId="4" borderId="0" xfId="0" applyFont="1" applyFill="1"/>
    <xf numFmtId="1" fontId="6" fillId="6" borderId="0" xfId="0" applyNumberFormat="1" applyFont="1" applyFill="1"/>
    <xf numFmtId="0" fontId="6" fillId="6" borderId="0" xfId="0" applyFont="1" applyFill="1"/>
    <xf numFmtId="1" fontId="6" fillId="5" borderId="0" xfId="0" applyNumberFormat="1" applyFont="1" applyFill="1"/>
    <xf numFmtId="49" fontId="6" fillId="5" borderId="0" xfId="0" applyNumberFormat="1" applyFont="1" applyFill="1"/>
    <xf numFmtId="0" fontId="6" fillId="5" borderId="0" xfId="0" applyFont="1" applyFill="1"/>
    <xf numFmtId="1" fontId="6" fillId="7" borderId="0" xfId="0" applyNumberFormat="1" applyFont="1" applyFill="1"/>
    <xf numFmtId="49" fontId="6" fillId="7" borderId="0" xfId="0" applyNumberFormat="1" applyFont="1" applyFill="1"/>
    <xf numFmtId="0" fontId="6" fillId="7" borderId="0" xfId="0" applyFont="1" applyFill="1"/>
    <xf numFmtId="164" fontId="1" fillId="0" borderId="0" xfId="0" applyNumberFormat="1" applyFont="1" applyAlignment="1">
      <alignment horizontal="center"/>
    </xf>
    <xf numFmtId="164" fontId="6" fillId="7" borderId="0" xfId="0" applyNumberFormat="1" applyFont="1" applyFill="1"/>
    <xf numFmtId="164" fontId="6" fillId="8" borderId="0" xfId="0" applyNumberFormat="1" applyFont="1" applyFill="1"/>
    <xf numFmtId="0" fontId="7" fillId="4" borderId="0" xfId="0" applyFont="1" applyFill="1"/>
    <xf numFmtId="1" fontId="7" fillId="2" borderId="0" xfId="0" applyNumberFormat="1" applyFont="1" applyFill="1"/>
    <xf numFmtId="0" fontId="5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960000"/>
      <color rgb="FFFF7C8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topLeftCell="P16" workbookViewId="0">
      <selection activeCell="W50" sqref="W50"/>
    </sheetView>
  </sheetViews>
  <sheetFormatPr defaultRowHeight="15" x14ac:dyDescent="0.25"/>
  <cols>
    <col min="2" max="2" width="26.85546875" customWidth="1"/>
    <col min="3" max="3" width="15.42578125" bestFit="1" customWidth="1"/>
    <col min="4" max="5" width="11.7109375" customWidth="1"/>
    <col min="6" max="6" width="11.85546875" customWidth="1"/>
    <col min="7" max="7" width="11.28515625" customWidth="1"/>
    <col min="8" max="8" width="11.42578125" customWidth="1"/>
    <col min="9" max="9" width="13.140625" bestFit="1" customWidth="1"/>
    <col min="10" max="10" width="13.7109375" bestFit="1" customWidth="1"/>
    <col min="11" max="11" width="16.5703125" customWidth="1"/>
    <col min="12" max="12" width="11.7109375" bestFit="1" customWidth="1"/>
    <col min="13" max="13" width="10.5703125" bestFit="1" customWidth="1"/>
    <col min="14" max="14" width="10" bestFit="1" customWidth="1"/>
    <col min="15" max="15" width="22.28515625" bestFit="1" customWidth="1"/>
    <col min="16" max="16" width="13.5703125" bestFit="1" customWidth="1"/>
    <col min="17" max="17" width="17.28515625" bestFit="1" customWidth="1"/>
    <col min="18" max="18" width="18.7109375" bestFit="1" customWidth="1"/>
    <col min="19" max="19" width="27.42578125" customWidth="1"/>
    <col min="20" max="20" width="13.5703125" customWidth="1"/>
    <col min="21" max="21" width="16.140625" bestFit="1" customWidth="1"/>
    <col min="22" max="22" width="24.28515625" bestFit="1" customWidth="1"/>
    <col min="23" max="24" width="13.140625" bestFit="1" customWidth="1"/>
    <col min="25" max="25" width="23.42578125" bestFit="1" customWidth="1"/>
  </cols>
  <sheetData>
    <row r="1" spans="1:25" ht="15.75" x14ac:dyDescent="0.25">
      <c r="A1" t="s">
        <v>77</v>
      </c>
      <c r="B1" s="1" t="s">
        <v>0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191</v>
      </c>
      <c r="H1" s="1" t="s">
        <v>190</v>
      </c>
      <c r="I1" s="1" t="s">
        <v>192</v>
      </c>
      <c r="J1" s="1" t="s">
        <v>193</v>
      </c>
      <c r="K1" s="1" t="s">
        <v>2</v>
      </c>
      <c r="L1" s="1" t="s">
        <v>194</v>
      </c>
      <c r="M1" s="1" t="s">
        <v>195</v>
      </c>
      <c r="N1" s="1" t="s">
        <v>196</v>
      </c>
      <c r="O1" s="1" t="s">
        <v>3</v>
      </c>
      <c r="P1" s="1" t="s">
        <v>197</v>
      </c>
      <c r="Q1" s="1" t="s">
        <v>171</v>
      </c>
      <c r="R1" s="1" t="s">
        <v>198</v>
      </c>
      <c r="S1" s="1" t="s">
        <v>199</v>
      </c>
      <c r="T1" s="1" t="s">
        <v>169</v>
      </c>
      <c r="U1" s="1" t="s">
        <v>200</v>
      </c>
      <c r="V1" s="1" t="s">
        <v>201</v>
      </c>
      <c r="W1" s="2" t="s">
        <v>202</v>
      </c>
      <c r="X1" s="2" t="s">
        <v>203</v>
      </c>
      <c r="Y1" s="2" t="s">
        <v>204</v>
      </c>
    </row>
    <row r="2" spans="1:25" ht="15.75" x14ac:dyDescent="0.25">
      <c r="A2" s="2" t="s">
        <v>82</v>
      </c>
      <c r="B2" s="2" t="s">
        <v>5</v>
      </c>
      <c r="C2" s="2">
        <v>2016</v>
      </c>
      <c r="D2" s="5">
        <v>748709</v>
      </c>
      <c r="E2" s="5">
        <v>1335104</v>
      </c>
      <c r="F2" s="5">
        <v>2087444</v>
      </c>
      <c r="G2" s="4">
        <v>35.869999999999997</v>
      </c>
      <c r="H2" s="4">
        <v>63.96</v>
      </c>
      <c r="I2" s="5">
        <f t="shared" ref="I2:I36" si="0">E2-D2</f>
        <v>586395</v>
      </c>
      <c r="J2" s="2">
        <f t="shared" ref="J2:J36" si="1">H2-G2</f>
        <v>28.090000000000003</v>
      </c>
      <c r="K2" s="2" t="s">
        <v>6</v>
      </c>
      <c r="L2" s="2" t="s">
        <v>7</v>
      </c>
      <c r="M2" s="2">
        <v>1</v>
      </c>
      <c r="N2" s="2">
        <v>0</v>
      </c>
      <c r="O2" s="2" t="s">
        <v>6</v>
      </c>
      <c r="P2" s="2" t="s">
        <v>7</v>
      </c>
      <c r="Q2" s="4">
        <v>14</v>
      </c>
      <c r="R2" s="4">
        <f t="shared" ref="R2:R35" si="2">J2-Q2</f>
        <v>14.090000000000003</v>
      </c>
      <c r="S2" s="4">
        <f t="shared" ref="S2:S35" si="3">R2-(M2*5)</f>
        <v>9.0900000000000034</v>
      </c>
      <c r="T2" s="2">
        <v>28.9</v>
      </c>
      <c r="U2" s="4">
        <f t="shared" ref="U2:U35" si="4">J2-T2</f>
        <v>-0.80999999999999517</v>
      </c>
      <c r="V2" s="4">
        <f t="shared" ref="V2:V35" si="5">U2-(M2*5)</f>
        <v>-5.8099999999999952</v>
      </c>
      <c r="W2" s="4">
        <f>(T2+Q2)/2</f>
        <v>21.45</v>
      </c>
      <c r="X2" s="4">
        <f>J2-W2</f>
        <v>6.6400000000000041</v>
      </c>
      <c r="Y2" s="4">
        <f>X2-(M2*5)</f>
        <v>1.6400000000000041</v>
      </c>
    </row>
    <row r="3" spans="1:25" ht="15.75" x14ac:dyDescent="0.25">
      <c r="A3" s="2" t="s">
        <v>84</v>
      </c>
      <c r="B3" s="2" t="s">
        <v>8</v>
      </c>
      <c r="C3" s="2">
        <v>2016</v>
      </c>
      <c r="D3" s="5">
        <v>36200</v>
      </c>
      <c r="E3" s="5">
        <v>138149</v>
      </c>
      <c r="F3" s="5">
        <v>311441</v>
      </c>
      <c r="G3" s="4">
        <v>11.62</v>
      </c>
      <c r="H3" s="4">
        <v>44.36</v>
      </c>
      <c r="I3" s="5">
        <f t="shared" si="0"/>
        <v>101949</v>
      </c>
      <c r="J3" s="2">
        <f t="shared" si="1"/>
        <v>32.74</v>
      </c>
      <c r="K3" s="2" t="s">
        <v>9</v>
      </c>
      <c r="L3" s="2" t="s">
        <v>7</v>
      </c>
      <c r="M3" s="2">
        <v>1</v>
      </c>
      <c r="N3" s="2">
        <v>0</v>
      </c>
      <c r="O3" s="2" t="s">
        <v>9</v>
      </c>
      <c r="P3" s="2" t="s">
        <v>7</v>
      </c>
      <c r="Q3" s="4">
        <v>12</v>
      </c>
      <c r="R3" s="4">
        <f t="shared" si="2"/>
        <v>20.740000000000002</v>
      </c>
      <c r="S3" s="4">
        <f t="shared" si="3"/>
        <v>15.740000000000002</v>
      </c>
      <c r="T3" s="2">
        <v>17.100000000000001</v>
      </c>
      <c r="U3" s="4">
        <f t="shared" si="4"/>
        <v>15.64</v>
      </c>
      <c r="V3" s="4">
        <f t="shared" si="5"/>
        <v>10.64</v>
      </c>
      <c r="W3" s="4">
        <f t="shared" ref="W3:W35" si="6">(T3+Q3)/2</f>
        <v>14.55</v>
      </c>
      <c r="X3" s="4">
        <f t="shared" ref="X3:X35" si="7">J3-W3</f>
        <v>18.190000000000001</v>
      </c>
      <c r="Y3" s="4">
        <f t="shared" ref="Y3:Y35" si="8">X3-(M3*5)</f>
        <v>13.190000000000001</v>
      </c>
    </row>
    <row r="4" spans="1:25" ht="15.75" x14ac:dyDescent="0.25">
      <c r="A4" s="2" t="s">
        <v>85</v>
      </c>
      <c r="B4" s="2" t="s">
        <v>10</v>
      </c>
      <c r="C4" s="2">
        <v>2016</v>
      </c>
      <c r="D4" s="5">
        <v>1031245</v>
      </c>
      <c r="E4" s="5">
        <v>1359267</v>
      </c>
      <c r="F4" s="5">
        <v>2529146</v>
      </c>
      <c r="G4" s="4">
        <v>40.770000000000003</v>
      </c>
      <c r="H4" s="4">
        <v>53.74</v>
      </c>
      <c r="I4" s="5">
        <f t="shared" si="0"/>
        <v>328022</v>
      </c>
      <c r="J4" s="2">
        <f t="shared" si="1"/>
        <v>12.969999999999999</v>
      </c>
      <c r="K4" s="2" t="s">
        <v>11</v>
      </c>
      <c r="L4" s="2" t="s">
        <v>7</v>
      </c>
      <c r="M4" s="2">
        <v>1</v>
      </c>
      <c r="N4" s="2">
        <v>0</v>
      </c>
      <c r="O4" s="2" t="s">
        <v>11</v>
      </c>
      <c r="P4" s="2" t="s">
        <v>7</v>
      </c>
      <c r="Q4" s="4">
        <v>7</v>
      </c>
      <c r="R4" s="4">
        <f t="shared" si="2"/>
        <v>5.9699999999999989</v>
      </c>
      <c r="S4" s="4">
        <f t="shared" si="3"/>
        <v>0.96999999999999886</v>
      </c>
      <c r="T4" s="2">
        <v>7.4</v>
      </c>
      <c r="U4" s="4">
        <f t="shared" si="4"/>
        <v>5.5699999999999985</v>
      </c>
      <c r="V4" s="4">
        <f t="shared" si="5"/>
        <v>0.56999999999999851</v>
      </c>
      <c r="W4" s="4">
        <f t="shared" si="6"/>
        <v>7.2</v>
      </c>
      <c r="X4" s="4">
        <f t="shared" si="7"/>
        <v>5.7699999999999987</v>
      </c>
      <c r="Y4" s="4">
        <f t="shared" si="8"/>
        <v>0.76999999999999869</v>
      </c>
    </row>
    <row r="5" spans="1:25" ht="15.75" x14ac:dyDescent="0.25">
      <c r="A5" s="2" t="s">
        <v>86</v>
      </c>
      <c r="B5" s="2" t="s">
        <v>12</v>
      </c>
      <c r="C5" s="2">
        <v>2016</v>
      </c>
      <c r="D5" s="5">
        <v>400602</v>
      </c>
      <c r="E5" s="5">
        <v>661984</v>
      </c>
      <c r="F5" s="5">
        <v>1107522</v>
      </c>
      <c r="G5" s="4">
        <v>36.17</v>
      </c>
      <c r="H5" s="4">
        <v>59.77</v>
      </c>
      <c r="I5" s="5">
        <f t="shared" si="0"/>
        <v>261382</v>
      </c>
      <c r="J5" s="2">
        <f t="shared" si="1"/>
        <v>23.6</v>
      </c>
      <c r="K5" s="2" t="s">
        <v>13</v>
      </c>
      <c r="L5" s="2" t="s">
        <v>7</v>
      </c>
      <c r="M5" s="2">
        <v>1</v>
      </c>
      <c r="N5" s="2">
        <v>0</v>
      </c>
      <c r="O5" s="2" t="s">
        <v>13</v>
      </c>
      <c r="P5" s="2" t="s">
        <v>7</v>
      </c>
      <c r="Q5" s="4">
        <v>14</v>
      </c>
      <c r="R5" s="4">
        <f t="shared" si="2"/>
        <v>9.6000000000000014</v>
      </c>
      <c r="S5" s="4">
        <f t="shared" si="3"/>
        <v>4.6000000000000014</v>
      </c>
      <c r="T5" s="2">
        <v>28.6</v>
      </c>
      <c r="U5" s="4">
        <f t="shared" si="4"/>
        <v>-5</v>
      </c>
      <c r="V5" s="4">
        <f t="shared" si="5"/>
        <v>-10</v>
      </c>
      <c r="W5" s="4">
        <f t="shared" si="6"/>
        <v>21.3</v>
      </c>
      <c r="X5" s="4">
        <f t="shared" si="7"/>
        <v>2.3000000000000007</v>
      </c>
      <c r="Y5" s="4">
        <f t="shared" si="8"/>
        <v>-2.6999999999999993</v>
      </c>
    </row>
    <row r="6" spans="1:25" ht="15.75" x14ac:dyDescent="0.25">
      <c r="A6" s="2" t="s">
        <v>166</v>
      </c>
      <c r="B6" s="2" t="s">
        <v>173</v>
      </c>
      <c r="C6" s="2">
        <v>2016</v>
      </c>
      <c r="D6" s="5">
        <f>3000689+1416203+168805+98150+63330+32638+31485</f>
        <v>4811300</v>
      </c>
      <c r="E6" s="5">
        <f>584251+352821+323614+230944+112055+110557+93263+92325+69635+64120+63609+53023</f>
        <v>2150217</v>
      </c>
      <c r="F6" s="5">
        <v>7512322</v>
      </c>
      <c r="G6" s="4">
        <f>D6/F6*100</f>
        <v>64.045444271424998</v>
      </c>
      <c r="H6" s="4">
        <f>E6/F6*100</f>
        <v>28.622535083027589</v>
      </c>
      <c r="I6" s="5">
        <f t="shared" si="0"/>
        <v>-2661083</v>
      </c>
      <c r="J6" s="3">
        <f t="shared" si="1"/>
        <v>-35.422909188397412</v>
      </c>
      <c r="K6" s="2" t="s">
        <v>14</v>
      </c>
      <c r="L6" s="2" t="s">
        <v>15</v>
      </c>
      <c r="M6" s="2">
        <v>0</v>
      </c>
      <c r="N6" s="2">
        <v>0</v>
      </c>
      <c r="O6" s="2" t="s">
        <v>16</v>
      </c>
      <c r="P6" s="2" t="s">
        <v>15</v>
      </c>
      <c r="Q6" s="4">
        <v>-7</v>
      </c>
      <c r="R6" s="4">
        <f t="shared" si="2"/>
        <v>-28.422909188397412</v>
      </c>
      <c r="S6" s="4">
        <f t="shared" si="3"/>
        <v>-28.422909188397412</v>
      </c>
      <c r="T6" s="2">
        <v>-25.8</v>
      </c>
      <c r="U6" s="4">
        <f t="shared" si="4"/>
        <v>-9.6229091883974114</v>
      </c>
      <c r="V6" s="4">
        <f t="shared" si="5"/>
        <v>-9.6229091883974114</v>
      </c>
      <c r="W6" s="4">
        <f t="shared" si="6"/>
        <v>-16.399999999999999</v>
      </c>
      <c r="X6" s="4">
        <f t="shared" si="7"/>
        <v>-19.022909188397414</v>
      </c>
      <c r="Y6" s="4">
        <f t="shared" si="8"/>
        <v>-19.022909188397414</v>
      </c>
    </row>
    <row r="7" spans="1:25" ht="15.75" x14ac:dyDescent="0.25">
      <c r="A7" s="2" t="s">
        <v>98</v>
      </c>
      <c r="B7" s="2" t="s">
        <v>19</v>
      </c>
      <c r="C7" s="2">
        <v>2016</v>
      </c>
      <c r="D7" s="5">
        <v>1370710</v>
      </c>
      <c r="E7" s="5">
        <v>1215318</v>
      </c>
      <c r="F7" s="5">
        <v>2743023</v>
      </c>
      <c r="G7" s="4">
        <v>49.97</v>
      </c>
      <c r="H7" s="4">
        <v>44.31</v>
      </c>
      <c r="I7" s="5">
        <f t="shared" si="0"/>
        <v>-155392</v>
      </c>
      <c r="J7" s="2">
        <f t="shared" si="1"/>
        <v>-5.6599999999999966</v>
      </c>
      <c r="K7" s="2" t="s">
        <v>20</v>
      </c>
      <c r="L7" s="2" t="s">
        <v>15</v>
      </c>
      <c r="M7" s="2">
        <v>1</v>
      </c>
      <c r="N7" s="2">
        <v>0</v>
      </c>
      <c r="O7" s="2" t="s">
        <v>20</v>
      </c>
      <c r="P7" s="2" t="s">
        <v>15</v>
      </c>
      <c r="Q7" s="4">
        <v>0</v>
      </c>
      <c r="R7" s="4">
        <f t="shared" si="2"/>
        <v>-5.6599999999999966</v>
      </c>
      <c r="S7" s="4">
        <f t="shared" si="3"/>
        <v>-10.659999999999997</v>
      </c>
      <c r="T7" s="2">
        <v>-2.5</v>
      </c>
      <c r="U7" s="4">
        <f t="shared" si="4"/>
        <v>-3.1599999999999966</v>
      </c>
      <c r="V7" s="4">
        <f t="shared" si="5"/>
        <v>-8.1599999999999966</v>
      </c>
      <c r="W7" s="4">
        <f t="shared" si="6"/>
        <v>-1.25</v>
      </c>
      <c r="X7" s="4">
        <f t="shared" si="7"/>
        <v>-4.4099999999999966</v>
      </c>
      <c r="Y7" s="4">
        <f t="shared" si="8"/>
        <v>-9.4099999999999966</v>
      </c>
    </row>
    <row r="8" spans="1:25" ht="15.75" x14ac:dyDescent="0.25">
      <c r="A8" s="2" t="s">
        <v>101</v>
      </c>
      <c r="B8" s="2" t="s">
        <v>21</v>
      </c>
      <c r="C8" s="2">
        <v>2016</v>
      </c>
      <c r="D8" s="5">
        <v>1008714</v>
      </c>
      <c r="E8" s="5">
        <v>552621</v>
      </c>
      <c r="F8" s="5">
        <v>1596276</v>
      </c>
      <c r="G8" s="4">
        <v>63.19</v>
      </c>
      <c r="H8" s="4">
        <v>34.619999999999997</v>
      </c>
      <c r="I8" s="5">
        <f t="shared" si="0"/>
        <v>-456093</v>
      </c>
      <c r="J8" s="2">
        <f t="shared" si="1"/>
        <v>-28.57</v>
      </c>
      <c r="K8" s="2" t="s">
        <v>22</v>
      </c>
      <c r="L8" s="2" t="s">
        <v>15</v>
      </c>
      <c r="M8" s="2">
        <v>1</v>
      </c>
      <c r="N8" s="2">
        <v>0</v>
      </c>
      <c r="O8" s="2" t="s">
        <v>23</v>
      </c>
      <c r="P8" s="2" t="s">
        <v>15</v>
      </c>
      <c r="Q8" s="4">
        <v>-8</v>
      </c>
      <c r="R8" s="4">
        <f t="shared" si="2"/>
        <v>-20.57</v>
      </c>
      <c r="S8" s="4">
        <f t="shared" si="3"/>
        <v>-25.57</v>
      </c>
      <c r="T8" s="2">
        <v>-12</v>
      </c>
      <c r="U8" s="4">
        <f t="shared" si="4"/>
        <v>-16.57</v>
      </c>
      <c r="V8" s="4">
        <f t="shared" si="5"/>
        <v>-21.57</v>
      </c>
      <c r="W8" s="4">
        <f t="shared" si="6"/>
        <v>-10</v>
      </c>
      <c r="X8" s="4">
        <f t="shared" si="7"/>
        <v>-18.57</v>
      </c>
      <c r="Y8" s="4">
        <f t="shared" si="8"/>
        <v>-23.57</v>
      </c>
    </row>
    <row r="9" spans="1:25" ht="15.75" x14ac:dyDescent="0.25">
      <c r="A9" s="2" t="s">
        <v>165</v>
      </c>
      <c r="B9" s="2" t="s">
        <v>176</v>
      </c>
      <c r="C9" s="2">
        <v>2016</v>
      </c>
      <c r="D9" s="5">
        <v>4122088</v>
      </c>
      <c r="E9" s="5">
        <v>4835191</v>
      </c>
      <c r="F9" s="5">
        <v>9301820</v>
      </c>
      <c r="G9" s="4">
        <v>44.31</v>
      </c>
      <c r="H9" s="4">
        <v>51.98</v>
      </c>
      <c r="I9" s="5">
        <f t="shared" si="0"/>
        <v>713103</v>
      </c>
      <c r="J9" s="2">
        <f t="shared" si="1"/>
        <v>7.6699999999999946</v>
      </c>
      <c r="K9" s="2" t="s">
        <v>26</v>
      </c>
      <c r="L9" s="2" t="s">
        <v>7</v>
      </c>
      <c r="M9" s="2">
        <v>1</v>
      </c>
      <c r="N9" s="2">
        <v>0</v>
      </c>
      <c r="O9" s="2" t="s">
        <v>26</v>
      </c>
      <c r="P9" s="2" t="s">
        <v>7</v>
      </c>
      <c r="Q9" s="4">
        <v>2</v>
      </c>
      <c r="R9" s="4">
        <f t="shared" si="2"/>
        <v>5.6699999999999946</v>
      </c>
      <c r="S9" s="4">
        <f t="shared" si="3"/>
        <v>0.6699999999999946</v>
      </c>
      <c r="T9" s="2">
        <v>3.2</v>
      </c>
      <c r="U9" s="4">
        <f t="shared" si="4"/>
        <v>4.4699999999999944</v>
      </c>
      <c r="V9" s="4">
        <f t="shared" si="5"/>
        <v>-0.53000000000000558</v>
      </c>
      <c r="W9" s="4">
        <f t="shared" si="6"/>
        <v>2.6</v>
      </c>
      <c r="X9" s="4">
        <f t="shared" si="7"/>
        <v>5.069999999999995</v>
      </c>
      <c r="Y9" s="4">
        <f t="shared" si="8"/>
        <v>6.9999999999994955E-2</v>
      </c>
    </row>
    <row r="10" spans="1:25" ht="15.75" x14ac:dyDescent="0.25">
      <c r="A10" s="2" t="s">
        <v>164</v>
      </c>
      <c r="B10" s="2" t="s">
        <v>177</v>
      </c>
      <c r="C10" s="2">
        <v>2016</v>
      </c>
      <c r="D10" s="2">
        <v>1599726</v>
      </c>
      <c r="E10" s="5">
        <v>2135806</v>
      </c>
      <c r="F10" s="5">
        <v>3897792</v>
      </c>
      <c r="G10" s="4">
        <v>41.04</v>
      </c>
      <c r="H10" s="4">
        <v>54.8</v>
      </c>
      <c r="I10" s="5">
        <f t="shared" si="0"/>
        <v>536080</v>
      </c>
      <c r="J10" s="2">
        <f t="shared" si="1"/>
        <v>13.759999999999998</v>
      </c>
      <c r="K10" s="2" t="s">
        <v>27</v>
      </c>
      <c r="L10" s="2" t="s">
        <v>7</v>
      </c>
      <c r="M10" s="2">
        <v>1</v>
      </c>
      <c r="N10" s="2">
        <v>0</v>
      </c>
      <c r="O10" s="2" t="s">
        <v>27</v>
      </c>
      <c r="P10" s="2" t="s">
        <v>7</v>
      </c>
      <c r="Q10" s="4">
        <v>6</v>
      </c>
      <c r="R10" s="4">
        <f t="shared" si="2"/>
        <v>7.759999999999998</v>
      </c>
      <c r="S10" s="4">
        <f t="shared" si="3"/>
        <v>2.759999999999998</v>
      </c>
      <c r="T10" s="2">
        <v>8.3000000000000007</v>
      </c>
      <c r="U10" s="4">
        <f t="shared" si="4"/>
        <v>5.4599999999999973</v>
      </c>
      <c r="V10" s="4">
        <f t="shared" si="5"/>
        <v>0.4599999999999973</v>
      </c>
      <c r="W10" s="4">
        <f t="shared" si="6"/>
        <v>7.15</v>
      </c>
      <c r="X10" s="4">
        <f t="shared" si="7"/>
        <v>6.6099999999999977</v>
      </c>
      <c r="Y10" s="4">
        <f t="shared" si="8"/>
        <v>1.6099999999999977</v>
      </c>
    </row>
    <row r="11" spans="1:25" ht="15.75" x14ac:dyDescent="0.25">
      <c r="A11" s="2" t="s">
        <v>163</v>
      </c>
      <c r="B11" s="2" t="s">
        <v>178</v>
      </c>
      <c r="C11" s="2">
        <v>2016</v>
      </c>
      <c r="D11" s="5">
        <v>306604</v>
      </c>
      <c r="E11" s="5">
        <v>92653</v>
      </c>
      <c r="F11" s="5">
        <v>437664</v>
      </c>
      <c r="G11" s="4">
        <v>70.099999999999994</v>
      </c>
      <c r="H11" s="4">
        <v>21.2</v>
      </c>
      <c r="I11" s="5">
        <f t="shared" si="0"/>
        <v>-213951</v>
      </c>
      <c r="J11" s="2">
        <f t="shared" si="1"/>
        <v>-48.899999999999991</v>
      </c>
      <c r="K11" s="2" t="s">
        <v>28</v>
      </c>
      <c r="L11" s="2" t="s">
        <v>15</v>
      </c>
      <c r="M11" s="2">
        <v>1</v>
      </c>
      <c r="N11" s="2">
        <v>0</v>
      </c>
      <c r="O11" s="2" t="s">
        <v>29</v>
      </c>
      <c r="P11" s="2" t="s">
        <v>15</v>
      </c>
      <c r="Q11" s="4">
        <v>-20</v>
      </c>
      <c r="R11" s="4">
        <f t="shared" si="2"/>
        <v>-28.899999999999991</v>
      </c>
      <c r="S11" s="4">
        <f t="shared" si="3"/>
        <v>-33.899999999999991</v>
      </c>
      <c r="T11" s="2">
        <v>-32.299999999999997</v>
      </c>
      <c r="U11" s="4">
        <f t="shared" si="4"/>
        <v>-16.599999999999994</v>
      </c>
      <c r="V11" s="4">
        <f t="shared" si="5"/>
        <v>-21.599999999999994</v>
      </c>
      <c r="W11" s="4">
        <f t="shared" si="6"/>
        <v>-26.15</v>
      </c>
      <c r="X11" s="4">
        <f t="shared" si="7"/>
        <v>-22.749999999999993</v>
      </c>
      <c r="Y11" s="4">
        <f t="shared" si="8"/>
        <v>-27.749999999999993</v>
      </c>
    </row>
    <row r="12" spans="1:25" ht="15.75" x14ac:dyDescent="0.25">
      <c r="A12" s="2" t="s">
        <v>111</v>
      </c>
      <c r="B12" s="2" t="s">
        <v>30</v>
      </c>
      <c r="C12" s="2">
        <v>2016</v>
      </c>
      <c r="D12" s="5">
        <v>188249</v>
      </c>
      <c r="E12" s="5">
        <v>449017</v>
      </c>
      <c r="F12" s="5">
        <v>678943</v>
      </c>
      <c r="G12" s="4">
        <v>27.73</v>
      </c>
      <c r="H12" s="4">
        <v>66.13</v>
      </c>
      <c r="I12" s="5">
        <f t="shared" si="0"/>
        <v>260768</v>
      </c>
      <c r="J12" s="2">
        <f t="shared" si="1"/>
        <v>38.399999999999991</v>
      </c>
      <c r="K12" s="2" t="s">
        <v>31</v>
      </c>
      <c r="L12" s="2" t="s">
        <v>7</v>
      </c>
      <c r="M12" s="2">
        <v>1</v>
      </c>
      <c r="N12" s="2">
        <v>0</v>
      </c>
      <c r="O12" s="2" t="s">
        <v>31</v>
      </c>
      <c r="P12" s="2" t="s">
        <v>7</v>
      </c>
      <c r="Q12" s="4">
        <v>18</v>
      </c>
      <c r="R12" s="4">
        <f t="shared" si="2"/>
        <v>20.399999999999991</v>
      </c>
      <c r="S12" s="4">
        <f t="shared" si="3"/>
        <v>15.399999999999991</v>
      </c>
      <c r="T12" s="2">
        <v>34.299999999999997</v>
      </c>
      <c r="U12" s="4">
        <f t="shared" si="4"/>
        <v>4.0999999999999943</v>
      </c>
      <c r="V12" s="4">
        <f t="shared" si="5"/>
        <v>-0.90000000000000568</v>
      </c>
      <c r="W12" s="4">
        <f t="shared" si="6"/>
        <v>26.15</v>
      </c>
      <c r="X12" s="4">
        <f t="shared" si="7"/>
        <v>12.249999999999993</v>
      </c>
      <c r="Y12" s="4">
        <f t="shared" si="8"/>
        <v>7.2499999999999929</v>
      </c>
    </row>
    <row r="13" spans="1:25" ht="15.75" x14ac:dyDescent="0.25">
      <c r="A13" s="2" t="s">
        <v>113</v>
      </c>
      <c r="B13" s="2" t="s">
        <v>32</v>
      </c>
      <c r="C13" s="2">
        <v>2016</v>
      </c>
      <c r="D13" s="5">
        <v>3012940</v>
      </c>
      <c r="E13" s="5">
        <v>2184692</v>
      </c>
      <c r="F13" s="5">
        <v>5491878</v>
      </c>
      <c r="G13" s="4">
        <v>54.9</v>
      </c>
      <c r="H13" s="4">
        <v>39.799999999999997</v>
      </c>
      <c r="I13" s="5">
        <f t="shared" si="0"/>
        <v>-828248</v>
      </c>
      <c r="J13" s="2">
        <f t="shared" si="1"/>
        <v>-15.100000000000001</v>
      </c>
      <c r="K13" s="2" t="s">
        <v>33</v>
      </c>
      <c r="L13" s="2" t="s">
        <v>7</v>
      </c>
      <c r="M13" s="2">
        <v>1</v>
      </c>
      <c r="N13" s="2">
        <v>1</v>
      </c>
      <c r="O13" s="2" t="s">
        <v>34</v>
      </c>
      <c r="P13" s="2" t="s">
        <v>15</v>
      </c>
      <c r="Q13" s="4">
        <v>-8</v>
      </c>
      <c r="R13" s="4">
        <f t="shared" si="2"/>
        <v>-7.1000000000000014</v>
      </c>
      <c r="S13" s="4">
        <f t="shared" si="3"/>
        <v>-12.100000000000001</v>
      </c>
      <c r="T13" s="2">
        <v>-14.5</v>
      </c>
      <c r="U13" s="4">
        <f t="shared" si="4"/>
        <v>-0.60000000000000142</v>
      </c>
      <c r="V13" s="4">
        <f t="shared" si="5"/>
        <v>-5.6000000000000014</v>
      </c>
      <c r="W13" s="4">
        <f t="shared" si="6"/>
        <v>-11.25</v>
      </c>
      <c r="X13" s="4">
        <f t="shared" si="7"/>
        <v>-3.8500000000000014</v>
      </c>
      <c r="Y13" s="4">
        <f t="shared" si="8"/>
        <v>-8.8500000000000014</v>
      </c>
    </row>
    <row r="14" spans="1:25" ht="15.75" x14ac:dyDescent="0.25">
      <c r="A14" s="2" t="s">
        <v>115</v>
      </c>
      <c r="B14" s="2" t="s">
        <v>35</v>
      </c>
      <c r="C14" s="2">
        <v>2016</v>
      </c>
      <c r="D14" s="5">
        <v>1158947</v>
      </c>
      <c r="E14" s="5">
        <v>1423991</v>
      </c>
      <c r="F14" s="5">
        <v>2732573</v>
      </c>
      <c r="G14" s="4">
        <v>42.41</v>
      </c>
      <c r="H14" s="4">
        <v>52.11</v>
      </c>
      <c r="I14" s="5">
        <f t="shared" si="0"/>
        <v>265044</v>
      </c>
      <c r="J14" s="2">
        <f t="shared" si="1"/>
        <v>9.7000000000000028</v>
      </c>
      <c r="K14" s="2" t="s">
        <v>36</v>
      </c>
      <c r="L14" s="2" t="s">
        <v>7</v>
      </c>
      <c r="M14" s="2">
        <v>0</v>
      </c>
      <c r="N14" s="2">
        <v>0</v>
      </c>
      <c r="O14" s="2" t="s">
        <v>37</v>
      </c>
      <c r="P14" s="2" t="s">
        <v>7</v>
      </c>
      <c r="Q14" s="4">
        <v>5</v>
      </c>
      <c r="R14" s="4">
        <f t="shared" si="2"/>
        <v>4.7000000000000028</v>
      </c>
      <c r="S14" s="4">
        <f t="shared" si="3"/>
        <v>4.7000000000000028</v>
      </c>
      <c r="T14" s="2">
        <v>19.5</v>
      </c>
      <c r="U14" s="4">
        <f t="shared" si="4"/>
        <v>-9.7999999999999972</v>
      </c>
      <c r="V14" s="4">
        <f t="shared" si="5"/>
        <v>-9.7999999999999972</v>
      </c>
      <c r="W14" s="4">
        <f t="shared" si="6"/>
        <v>12.25</v>
      </c>
      <c r="X14" s="4">
        <f t="shared" si="7"/>
        <v>-2.5499999999999972</v>
      </c>
      <c r="Y14" s="4">
        <f t="shared" si="8"/>
        <v>-2.5499999999999972</v>
      </c>
    </row>
    <row r="15" spans="1:25" ht="15.75" x14ac:dyDescent="0.25">
      <c r="A15" s="2" t="s">
        <v>117</v>
      </c>
      <c r="B15" s="2" t="s">
        <v>38</v>
      </c>
      <c r="C15" s="2">
        <v>2016</v>
      </c>
      <c r="D15" s="5">
        <v>549460</v>
      </c>
      <c r="E15" s="5">
        <v>926007</v>
      </c>
      <c r="F15" s="5">
        <v>1541036</v>
      </c>
      <c r="G15" s="4">
        <v>35.659999999999997</v>
      </c>
      <c r="H15" s="4">
        <v>60.09</v>
      </c>
      <c r="I15" s="5">
        <f t="shared" si="0"/>
        <v>376547</v>
      </c>
      <c r="J15" s="2">
        <f t="shared" si="1"/>
        <v>24.430000000000007</v>
      </c>
      <c r="K15" s="2" t="s">
        <v>39</v>
      </c>
      <c r="L15" s="2" t="s">
        <v>7</v>
      </c>
      <c r="M15" s="2">
        <v>1</v>
      </c>
      <c r="N15" s="2">
        <v>0</v>
      </c>
      <c r="O15" s="2" t="s">
        <v>39</v>
      </c>
      <c r="P15" s="2" t="s">
        <v>7</v>
      </c>
      <c r="Q15" s="4">
        <v>-1</v>
      </c>
      <c r="R15" s="4">
        <f t="shared" si="2"/>
        <v>25.430000000000007</v>
      </c>
      <c r="S15" s="4">
        <f t="shared" si="3"/>
        <v>20.430000000000007</v>
      </c>
      <c r="T15" s="2">
        <v>8.1</v>
      </c>
      <c r="U15" s="4">
        <f t="shared" si="4"/>
        <v>16.330000000000005</v>
      </c>
      <c r="V15" s="4">
        <f t="shared" si="5"/>
        <v>11.330000000000005</v>
      </c>
      <c r="W15" s="4">
        <f t="shared" si="6"/>
        <v>3.55</v>
      </c>
      <c r="X15" s="4">
        <f t="shared" si="7"/>
        <v>20.880000000000006</v>
      </c>
      <c r="Y15" s="4">
        <f t="shared" si="8"/>
        <v>15.880000000000006</v>
      </c>
    </row>
    <row r="16" spans="1:25" ht="15.75" x14ac:dyDescent="0.25">
      <c r="A16" s="2" t="s">
        <v>119</v>
      </c>
      <c r="B16" s="2" t="s">
        <v>40</v>
      </c>
      <c r="C16" s="2">
        <v>2016</v>
      </c>
      <c r="D16" s="5">
        <v>379740</v>
      </c>
      <c r="E16" s="5">
        <v>732379</v>
      </c>
      <c r="F16" s="5">
        <v>1177922</v>
      </c>
      <c r="G16" s="4">
        <v>32.24</v>
      </c>
      <c r="H16" s="4">
        <v>62.18</v>
      </c>
      <c r="I16" s="5">
        <f t="shared" si="0"/>
        <v>352639</v>
      </c>
      <c r="J16" s="2">
        <f t="shared" si="1"/>
        <v>29.939999999999998</v>
      </c>
      <c r="K16" s="2" t="s">
        <v>41</v>
      </c>
      <c r="L16" s="2" t="s">
        <v>7</v>
      </c>
      <c r="M16" s="2">
        <v>1</v>
      </c>
      <c r="N16" s="2">
        <v>0</v>
      </c>
      <c r="O16" s="2" t="s">
        <v>41</v>
      </c>
      <c r="P16" s="2" t="s">
        <v>7</v>
      </c>
      <c r="Q16" s="4">
        <v>12</v>
      </c>
      <c r="R16" s="4">
        <f t="shared" si="2"/>
        <v>17.939999999999998</v>
      </c>
      <c r="S16" s="4">
        <f t="shared" si="3"/>
        <v>12.939999999999998</v>
      </c>
      <c r="T16" s="2">
        <v>23.4</v>
      </c>
      <c r="U16" s="4">
        <f t="shared" si="4"/>
        <v>6.5399999999999991</v>
      </c>
      <c r="V16" s="4">
        <f t="shared" si="5"/>
        <v>1.5399999999999991</v>
      </c>
      <c r="W16" s="4">
        <f t="shared" si="6"/>
        <v>17.7</v>
      </c>
      <c r="X16" s="4">
        <f t="shared" si="7"/>
        <v>12.239999999999998</v>
      </c>
      <c r="Y16" s="4">
        <f t="shared" si="8"/>
        <v>7.2399999999999984</v>
      </c>
    </row>
    <row r="17" spans="1:25" ht="15.75" x14ac:dyDescent="0.25">
      <c r="A17" s="2" t="s">
        <v>121</v>
      </c>
      <c r="B17" s="2" t="s">
        <v>42</v>
      </c>
      <c r="C17" s="2">
        <v>2016</v>
      </c>
      <c r="D17" s="5">
        <v>813246</v>
      </c>
      <c r="E17" s="5">
        <v>1090177</v>
      </c>
      <c r="F17" s="5">
        <v>1903465</v>
      </c>
      <c r="G17" s="4">
        <v>42.73</v>
      </c>
      <c r="H17" s="4">
        <v>57.27</v>
      </c>
      <c r="I17" s="5">
        <f t="shared" si="0"/>
        <v>276931</v>
      </c>
      <c r="J17" s="2">
        <f t="shared" si="1"/>
        <v>14.540000000000006</v>
      </c>
      <c r="K17" s="2" t="s">
        <v>43</v>
      </c>
      <c r="L17" s="2" t="s">
        <v>7</v>
      </c>
      <c r="M17" s="2">
        <v>1</v>
      </c>
      <c r="N17" s="2">
        <v>0</v>
      </c>
      <c r="O17" s="2" t="s">
        <v>43</v>
      </c>
      <c r="P17" s="2" t="s">
        <v>7</v>
      </c>
      <c r="Q17" s="4">
        <v>13</v>
      </c>
      <c r="R17" s="4">
        <f t="shared" si="2"/>
        <v>1.5400000000000063</v>
      </c>
      <c r="S17" s="4">
        <f t="shared" si="3"/>
        <v>-3.4599999999999937</v>
      </c>
      <c r="T17" s="2">
        <v>30.6</v>
      </c>
      <c r="U17" s="4">
        <f t="shared" si="4"/>
        <v>-16.059999999999995</v>
      </c>
      <c r="V17" s="4">
        <f t="shared" si="5"/>
        <v>-21.059999999999995</v>
      </c>
      <c r="W17" s="4">
        <f t="shared" si="6"/>
        <v>21.8</v>
      </c>
      <c r="X17" s="4">
        <f t="shared" si="7"/>
        <v>-7.2599999999999945</v>
      </c>
      <c r="Y17" s="4">
        <f t="shared" si="8"/>
        <v>-12.259999999999994</v>
      </c>
    </row>
    <row r="18" spans="1:25" ht="15.75" x14ac:dyDescent="0.25">
      <c r="A18" s="2" t="s">
        <v>123</v>
      </c>
      <c r="B18" s="2" t="s">
        <v>44</v>
      </c>
      <c r="C18" s="2">
        <v>2016</v>
      </c>
      <c r="D18" s="5">
        <v>347816</v>
      </c>
      <c r="E18" s="5">
        <v>536191</v>
      </c>
      <c r="F18" s="5">
        <v>884007</v>
      </c>
      <c r="G18" s="4">
        <v>39.35</v>
      </c>
      <c r="H18" s="4">
        <v>60.65</v>
      </c>
      <c r="I18" s="5">
        <f t="shared" si="0"/>
        <v>188375</v>
      </c>
      <c r="J18" s="2">
        <f t="shared" si="1"/>
        <v>21.299999999999997</v>
      </c>
      <c r="K18" s="2" t="s">
        <v>45</v>
      </c>
      <c r="L18" s="2" t="s">
        <v>7</v>
      </c>
      <c r="M18" s="2">
        <v>0</v>
      </c>
      <c r="N18" s="2">
        <v>0</v>
      </c>
      <c r="O18" s="2" t="s">
        <v>46</v>
      </c>
      <c r="P18" s="2" t="s">
        <v>7</v>
      </c>
      <c r="Q18" s="4">
        <v>12</v>
      </c>
      <c r="R18" s="4">
        <f t="shared" si="2"/>
        <v>9.2999999999999972</v>
      </c>
      <c r="S18" s="4">
        <f t="shared" si="3"/>
        <v>9.2999999999999972</v>
      </c>
      <c r="T18" s="2">
        <v>21.6</v>
      </c>
      <c r="U18" s="4">
        <f t="shared" si="4"/>
        <v>-0.30000000000000426</v>
      </c>
      <c r="V18" s="4">
        <f t="shared" si="5"/>
        <v>-0.30000000000000426</v>
      </c>
      <c r="W18" s="4">
        <f t="shared" si="6"/>
        <v>16.8</v>
      </c>
      <c r="X18" s="4">
        <f t="shared" si="7"/>
        <v>4.4999999999999964</v>
      </c>
      <c r="Y18" s="4">
        <f t="shared" si="8"/>
        <v>4.4999999999999964</v>
      </c>
    </row>
    <row r="19" spans="1:25" ht="15.75" x14ac:dyDescent="0.25">
      <c r="A19" s="2" t="s">
        <v>126</v>
      </c>
      <c r="B19" s="2" t="s">
        <v>47</v>
      </c>
      <c r="C19" s="2">
        <v>2016</v>
      </c>
      <c r="D19" s="5">
        <v>1659907</v>
      </c>
      <c r="E19" s="5">
        <v>972557</v>
      </c>
      <c r="F19" s="5">
        <v>2726170</v>
      </c>
      <c r="G19" s="4">
        <v>60.89</v>
      </c>
      <c r="H19" s="4">
        <v>35.67</v>
      </c>
      <c r="I19" s="5">
        <f t="shared" si="0"/>
        <v>-687350</v>
      </c>
      <c r="J19" s="2">
        <f t="shared" si="1"/>
        <v>-25.22</v>
      </c>
      <c r="K19" s="2" t="s">
        <v>48</v>
      </c>
      <c r="L19" s="2" t="s">
        <v>15</v>
      </c>
      <c r="M19" s="2">
        <v>0</v>
      </c>
      <c r="N19" s="2">
        <v>0</v>
      </c>
      <c r="O19" s="2" t="s">
        <v>49</v>
      </c>
      <c r="P19" s="2" t="s">
        <v>15</v>
      </c>
      <c r="Q19" s="4">
        <v>-10</v>
      </c>
      <c r="R19" s="4">
        <f t="shared" si="2"/>
        <v>-15.219999999999999</v>
      </c>
      <c r="S19" s="4">
        <f t="shared" si="3"/>
        <v>-15.219999999999999</v>
      </c>
      <c r="T19" s="2">
        <v>-23.8</v>
      </c>
      <c r="U19" s="4">
        <f t="shared" si="4"/>
        <v>-1.4199999999999982</v>
      </c>
      <c r="V19" s="4">
        <f t="shared" si="5"/>
        <v>-1.4199999999999982</v>
      </c>
      <c r="W19" s="4">
        <f t="shared" si="6"/>
        <v>-16.899999999999999</v>
      </c>
      <c r="X19" s="4">
        <f t="shared" si="7"/>
        <v>-8.32</v>
      </c>
      <c r="Y19" s="4">
        <f t="shared" si="8"/>
        <v>-8.32</v>
      </c>
    </row>
    <row r="20" spans="1:25" ht="15.75" x14ac:dyDescent="0.25">
      <c r="A20" s="2" t="s">
        <v>133</v>
      </c>
      <c r="B20" s="2" t="s">
        <v>50</v>
      </c>
      <c r="C20" s="2">
        <v>2016</v>
      </c>
      <c r="D20" s="5">
        <v>1300200</v>
      </c>
      <c r="E20" s="5">
        <v>1378458</v>
      </c>
      <c r="F20" s="5">
        <v>2802641</v>
      </c>
      <c r="G20" s="4">
        <v>46.39</v>
      </c>
      <c r="H20" s="4">
        <v>49.18</v>
      </c>
      <c r="I20" s="5">
        <f t="shared" si="0"/>
        <v>78258</v>
      </c>
      <c r="J20" s="2">
        <f t="shared" si="1"/>
        <v>2.7899999999999991</v>
      </c>
      <c r="K20" s="2" t="s">
        <v>51</v>
      </c>
      <c r="L20" s="2" t="s">
        <v>7</v>
      </c>
      <c r="M20" s="2">
        <v>1</v>
      </c>
      <c r="N20" s="2">
        <v>0</v>
      </c>
      <c r="O20" s="2" t="s">
        <v>51</v>
      </c>
      <c r="P20" s="2" t="s">
        <v>7</v>
      </c>
      <c r="Q20" s="4">
        <v>5</v>
      </c>
      <c r="R20" s="4">
        <f t="shared" si="2"/>
        <v>-2.2100000000000009</v>
      </c>
      <c r="S20" s="4">
        <f t="shared" si="3"/>
        <v>-7.2100000000000009</v>
      </c>
      <c r="T20" s="2">
        <v>18.899999999999999</v>
      </c>
      <c r="U20" s="4">
        <f t="shared" si="4"/>
        <v>-16.11</v>
      </c>
      <c r="V20" s="4">
        <f t="shared" si="5"/>
        <v>-21.11</v>
      </c>
      <c r="W20" s="4">
        <f t="shared" si="6"/>
        <v>11.95</v>
      </c>
      <c r="X20" s="4">
        <f t="shared" si="7"/>
        <v>-9.16</v>
      </c>
      <c r="Y20" s="4">
        <f t="shared" si="8"/>
        <v>-14.16</v>
      </c>
    </row>
    <row r="21" spans="1:25" ht="15.75" x14ac:dyDescent="0.25">
      <c r="A21" s="2" t="s">
        <v>138</v>
      </c>
      <c r="B21" s="2" t="s">
        <v>52</v>
      </c>
      <c r="C21" s="2">
        <v>2016</v>
      </c>
      <c r="D21" s="5">
        <v>521994</v>
      </c>
      <c r="E21" s="5">
        <v>495079</v>
      </c>
      <c r="F21" s="5">
        <v>1108294</v>
      </c>
      <c r="G21" s="4">
        <v>47.1</v>
      </c>
      <c r="H21" s="4">
        <v>44.67</v>
      </c>
      <c r="I21" s="5">
        <f t="shared" si="0"/>
        <v>-26915</v>
      </c>
      <c r="J21" s="2">
        <f t="shared" si="1"/>
        <v>-2.4299999999999997</v>
      </c>
      <c r="K21" s="2" t="s">
        <v>53</v>
      </c>
      <c r="L21" s="2" t="s">
        <v>15</v>
      </c>
      <c r="M21" s="2">
        <v>0</v>
      </c>
      <c r="N21" s="2">
        <v>0</v>
      </c>
      <c r="O21" s="2" t="s">
        <v>54</v>
      </c>
      <c r="P21" s="2" t="s">
        <v>15</v>
      </c>
      <c r="Q21" s="4">
        <v>-2</v>
      </c>
      <c r="R21" s="4">
        <f t="shared" si="2"/>
        <v>-0.42999999999999972</v>
      </c>
      <c r="S21" s="4">
        <f t="shared" si="3"/>
        <v>-0.42999999999999972</v>
      </c>
      <c r="T21" s="2">
        <v>-1</v>
      </c>
      <c r="U21" s="4">
        <f t="shared" si="4"/>
        <v>-1.4299999999999997</v>
      </c>
      <c r="V21" s="4">
        <f t="shared" si="5"/>
        <v>-1.4299999999999997</v>
      </c>
      <c r="W21" s="4">
        <f t="shared" si="6"/>
        <v>-1.5</v>
      </c>
      <c r="X21" s="4">
        <f t="shared" si="7"/>
        <v>-0.92999999999999972</v>
      </c>
      <c r="Y21" s="4">
        <f t="shared" si="8"/>
        <v>-0.92999999999999972</v>
      </c>
    </row>
    <row r="22" spans="1:25" ht="15.75" x14ac:dyDescent="0.25">
      <c r="A22" s="2" t="s">
        <v>139</v>
      </c>
      <c r="B22" s="2" t="s">
        <v>55</v>
      </c>
      <c r="C22" s="2">
        <v>2016</v>
      </c>
      <c r="D22" s="5">
        <v>354649</v>
      </c>
      <c r="E22" s="5">
        <v>353632</v>
      </c>
      <c r="F22" s="5">
        <v>738620</v>
      </c>
      <c r="G22" s="4">
        <v>47.98</v>
      </c>
      <c r="H22" s="4">
        <v>47.84</v>
      </c>
      <c r="I22" s="5">
        <f t="shared" si="0"/>
        <v>-1017</v>
      </c>
      <c r="J22" s="2">
        <f t="shared" si="1"/>
        <v>-0.13999999999999346</v>
      </c>
      <c r="K22" s="2" t="s">
        <v>56</v>
      </c>
      <c r="L22" s="2" t="s">
        <v>7</v>
      </c>
      <c r="M22" s="2">
        <v>1</v>
      </c>
      <c r="N22" s="2">
        <v>1</v>
      </c>
      <c r="O22" s="2" t="s">
        <v>57</v>
      </c>
      <c r="P22" s="2" t="s">
        <v>15</v>
      </c>
      <c r="Q22" s="4">
        <v>-1</v>
      </c>
      <c r="R22" s="4">
        <f t="shared" si="2"/>
        <v>0.86000000000000654</v>
      </c>
      <c r="S22" s="4">
        <f t="shared" si="3"/>
        <v>-4.1399999999999935</v>
      </c>
      <c r="T22" s="2">
        <v>0.9</v>
      </c>
      <c r="U22" s="4">
        <f t="shared" si="4"/>
        <v>-1.0399999999999934</v>
      </c>
      <c r="V22" s="4">
        <f t="shared" si="5"/>
        <v>-6.0399999999999938</v>
      </c>
      <c r="W22" s="4">
        <f t="shared" si="6"/>
        <v>-4.9999999999999989E-2</v>
      </c>
      <c r="X22" s="4">
        <f t="shared" si="7"/>
        <v>-8.9999999999993474E-2</v>
      </c>
      <c r="Y22" s="4">
        <f t="shared" si="8"/>
        <v>-5.0899999999999936</v>
      </c>
    </row>
    <row r="23" spans="1:25" ht="15.75" x14ac:dyDescent="0.25">
      <c r="A23" s="2" t="s">
        <v>161</v>
      </c>
      <c r="B23" s="2" t="s">
        <v>179</v>
      </c>
      <c r="C23" s="2">
        <v>2016</v>
      </c>
      <c r="D23" s="5">
        <v>5221945</v>
      </c>
      <c r="E23" s="5">
        <v>2009335</v>
      </c>
      <c r="F23" s="5">
        <v>7800619</v>
      </c>
      <c r="G23" s="4">
        <v>66.95</v>
      </c>
      <c r="H23" s="4">
        <v>25.76</v>
      </c>
      <c r="I23" s="5">
        <f t="shared" si="0"/>
        <v>-3212610</v>
      </c>
      <c r="J23" s="2">
        <f t="shared" si="1"/>
        <v>-41.19</v>
      </c>
      <c r="K23" s="2" t="s">
        <v>58</v>
      </c>
      <c r="L23" s="2" t="s">
        <v>15</v>
      </c>
      <c r="M23" s="2">
        <v>1</v>
      </c>
      <c r="N23" s="2">
        <v>0</v>
      </c>
      <c r="O23" s="2" t="s">
        <v>58</v>
      </c>
      <c r="P23" s="2" t="s">
        <v>15</v>
      </c>
      <c r="Q23" s="4">
        <v>-11</v>
      </c>
      <c r="R23" s="4">
        <f t="shared" si="2"/>
        <v>-30.189999999999998</v>
      </c>
      <c r="S23" s="4">
        <f t="shared" si="3"/>
        <v>-35.19</v>
      </c>
      <c r="T23" s="2">
        <v>-21.4</v>
      </c>
      <c r="U23" s="4">
        <f t="shared" si="4"/>
        <v>-19.79</v>
      </c>
      <c r="V23" s="4">
        <f t="shared" si="5"/>
        <v>-24.79</v>
      </c>
      <c r="W23" s="4">
        <f t="shared" si="6"/>
        <v>-16.2</v>
      </c>
      <c r="X23" s="4">
        <f t="shared" si="7"/>
        <v>-24.99</v>
      </c>
      <c r="Y23" s="4">
        <f t="shared" si="8"/>
        <v>-29.99</v>
      </c>
    </row>
    <row r="24" spans="1:25" ht="15.75" x14ac:dyDescent="0.25">
      <c r="A24" s="2" t="s">
        <v>160</v>
      </c>
      <c r="B24" s="2" t="s">
        <v>172</v>
      </c>
      <c r="C24" s="2">
        <v>2016</v>
      </c>
      <c r="D24" s="5">
        <v>2128165</v>
      </c>
      <c r="E24" s="5">
        <v>2395376</v>
      </c>
      <c r="F24" s="5">
        <v>4691133</v>
      </c>
      <c r="G24" s="4">
        <v>45.37</v>
      </c>
      <c r="H24" s="4">
        <v>51.06</v>
      </c>
      <c r="I24" s="5">
        <f t="shared" si="0"/>
        <v>267211</v>
      </c>
      <c r="J24" s="2">
        <f t="shared" si="1"/>
        <v>5.6900000000000048</v>
      </c>
      <c r="K24" s="2" t="s">
        <v>17</v>
      </c>
      <c r="L24" s="2" t="s">
        <v>7</v>
      </c>
      <c r="M24" s="2">
        <v>1</v>
      </c>
      <c r="N24" s="2">
        <v>0</v>
      </c>
      <c r="O24" s="2" t="s">
        <v>17</v>
      </c>
      <c r="P24" s="2" t="s">
        <v>7</v>
      </c>
      <c r="Q24" s="4">
        <v>4</v>
      </c>
      <c r="R24" s="4">
        <f t="shared" si="2"/>
        <v>1.6900000000000048</v>
      </c>
      <c r="S24" s="4">
        <f t="shared" si="3"/>
        <v>-3.3099999999999952</v>
      </c>
      <c r="T24" s="2">
        <v>5.8</v>
      </c>
      <c r="U24" s="4">
        <f t="shared" si="4"/>
        <v>-0.10999999999999499</v>
      </c>
      <c r="V24" s="4">
        <f t="shared" si="5"/>
        <v>-5.109999999999995</v>
      </c>
      <c r="W24" s="4">
        <f t="shared" si="6"/>
        <v>4.9000000000000004</v>
      </c>
      <c r="X24" s="4">
        <f t="shared" si="7"/>
        <v>0.79000000000000448</v>
      </c>
      <c r="Y24" s="4">
        <f t="shared" si="8"/>
        <v>-4.2099999999999955</v>
      </c>
    </row>
    <row r="25" spans="1:25" ht="15.75" x14ac:dyDescent="0.25">
      <c r="A25" s="2" t="s">
        <v>159</v>
      </c>
      <c r="B25" s="2" t="s">
        <v>174</v>
      </c>
      <c r="C25" s="2">
        <v>2016</v>
      </c>
      <c r="D25" s="5">
        <v>58116</v>
      </c>
      <c r="E25" s="5">
        <v>268788</v>
      </c>
      <c r="F25" s="5">
        <v>342501</v>
      </c>
      <c r="G25" s="4">
        <v>16.97</v>
      </c>
      <c r="H25" s="4">
        <v>78.48</v>
      </c>
      <c r="I25" s="5">
        <f t="shared" si="0"/>
        <v>210672</v>
      </c>
      <c r="J25" s="2">
        <f t="shared" si="1"/>
        <v>61.510000000000005</v>
      </c>
      <c r="K25" s="2" t="s">
        <v>24</v>
      </c>
      <c r="L25" s="2" t="s">
        <v>7</v>
      </c>
      <c r="M25" s="2">
        <v>1</v>
      </c>
      <c r="N25" s="2">
        <v>0</v>
      </c>
      <c r="O25" s="2" t="s">
        <v>24</v>
      </c>
      <c r="P25" s="2" t="s">
        <v>7</v>
      </c>
      <c r="Q25" s="4">
        <v>10</v>
      </c>
      <c r="R25" s="4">
        <f t="shared" si="2"/>
        <v>51.510000000000005</v>
      </c>
      <c r="S25" s="4">
        <f t="shared" si="3"/>
        <v>46.510000000000005</v>
      </c>
      <c r="T25" s="2">
        <v>34.200000000000003</v>
      </c>
      <c r="U25" s="4">
        <f t="shared" si="4"/>
        <v>27.310000000000002</v>
      </c>
      <c r="V25" s="4">
        <f t="shared" si="5"/>
        <v>22.310000000000002</v>
      </c>
      <c r="W25" s="4">
        <f t="shared" si="6"/>
        <v>22.1</v>
      </c>
      <c r="X25" s="4">
        <f t="shared" si="7"/>
        <v>39.410000000000004</v>
      </c>
      <c r="Y25" s="4">
        <f t="shared" si="8"/>
        <v>34.410000000000004</v>
      </c>
    </row>
    <row r="26" spans="1:25" ht="15.75" x14ac:dyDescent="0.25">
      <c r="A26" s="2" t="s">
        <v>141</v>
      </c>
      <c r="B26" s="2" t="s">
        <v>59</v>
      </c>
      <c r="C26" s="2">
        <v>2016</v>
      </c>
      <c r="D26" s="5">
        <v>1996908</v>
      </c>
      <c r="E26" s="5">
        <v>3118567</v>
      </c>
      <c r="F26" s="5">
        <v>5374164</v>
      </c>
      <c r="G26" s="4">
        <v>37.159999999999997</v>
      </c>
      <c r="H26" s="4">
        <v>58.03</v>
      </c>
      <c r="I26" s="5">
        <f t="shared" si="0"/>
        <v>1121659</v>
      </c>
      <c r="J26" s="2">
        <f t="shared" si="1"/>
        <v>20.870000000000005</v>
      </c>
      <c r="K26" s="2" t="s">
        <v>60</v>
      </c>
      <c r="L26" s="2" t="s">
        <v>7</v>
      </c>
      <c r="M26" s="2">
        <v>1</v>
      </c>
      <c r="N26" s="2">
        <v>0</v>
      </c>
      <c r="O26" s="2" t="s">
        <v>60</v>
      </c>
      <c r="P26" s="2" t="s">
        <v>7</v>
      </c>
      <c r="Q26" s="4">
        <v>1</v>
      </c>
      <c r="R26" s="4">
        <f t="shared" si="2"/>
        <v>19.870000000000005</v>
      </c>
      <c r="S26" s="4">
        <f t="shared" si="3"/>
        <v>14.870000000000005</v>
      </c>
      <c r="T26" s="2">
        <v>7.9</v>
      </c>
      <c r="U26" s="4">
        <f t="shared" si="4"/>
        <v>12.970000000000004</v>
      </c>
      <c r="V26" s="4">
        <f t="shared" si="5"/>
        <v>7.9700000000000042</v>
      </c>
      <c r="W26" s="4">
        <f t="shared" si="6"/>
        <v>4.45</v>
      </c>
      <c r="X26" s="4">
        <f t="shared" si="7"/>
        <v>16.420000000000005</v>
      </c>
      <c r="Y26" s="4">
        <f t="shared" si="8"/>
        <v>11.420000000000005</v>
      </c>
    </row>
    <row r="27" spans="1:25" ht="15.75" x14ac:dyDescent="0.25">
      <c r="A27" s="2" t="s">
        <v>142</v>
      </c>
      <c r="B27" s="2" t="s">
        <v>61</v>
      </c>
      <c r="C27" s="2">
        <v>2016</v>
      </c>
      <c r="D27" s="5">
        <v>355911</v>
      </c>
      <c r="E27" s="5">
        <v>980892</v>
      </c>
      <c r="F27" s="5">
        <v>1448047</v>
      </c>
      <c r="G27" s="4">
        <v>24.58</v>
      </c>
      <c r="H27" s="4">
        <v>67.739999999999995</v>
      </c>
      <c r="I27" s="5">
        <f t="shared" si="0"/>
        <v>624981</v>
      </c>
      <c r="J27" s="2">
        <f t="shared" si="1"/>
        <v>43.16</v>
      </c>
      <c r="K27" s="2" t="s">
        <v>62</v>
      </c>
      <c r="L27" s="2" t="s">
        <v>7</v>
      </c>
      <c r="M27" s="2">
        <v>1</v>
      </c>
      <c r="N27" s="2">
        <v>0</v>
      </c>
      <c r="O27" s="2" t="s">
        <v>62</v>
      </c>
      <c r="P27" s="2" t="s">
        <v>7</v>
      </c>
      <c r="Q27" s="4">
        <v>19</v>
      </c>
      <c r="R27" s="4">
        <f t="shared" si="2"/>
        <v>24.159999999999997</v>
      </c>
      <c r="S27" s="4">
        <f t="shared" si="3"/>
        <v>19.159999999999997</v>
      </c>
      <c r="T27" s="2">
        <v>38.200000000000003</v>
      </c>
      <c r="U27" s="4">
        <f t="shared" si="4"/>
        <v>4.9599999999999937</v>
      </c>
      <c r="V27" s="4">
        <f t="shared" si="5"/>
        <v>-4.0000000000006253E-2</v>
      </c>
      <c r="W27" s="4">
        <f t="shared" si="6"/>
        <v>28.6</v>
      </c>
      <c r="X27" s="4">
        <f t="shared" si="7"/>
        <v>14.559999999999995</v>
      </c>
      <c r="Y27" s="4">
        <f t="shared" si="8"/>
        <v>9.5599999999999952</v>
      </c>
    </row>
    <row r="28" spans="1:25" ht="15.75" x14ac:dyDescent="0.25">
      <c r="A28" s="2" t="s">
        <v>143</v>
      </c>
      <c r="B28" s="2" t="s">
        <v>63</v>
      </c>
      <c r="C28" s="2">
        <v>2016</v>
      </c>
      <c r="D28" s="5">
        <v>1105119</v>
      </c>
      <c r="E28" s="5">
        <v>651106</v>
      </c>
      <c r="F28" s="5">
        <v>1952478</v>
      </c>
      <c r="G28" s="4">
        <v>56.6</v>
      </c>
      <c r="H28" s="4">
        <v>33.35</v>
      </c>
      <c r="I28" s="5">
        <f t="shared" si="0"/>
        <v>-454013</v>
      </c>
      <c r="J28" s="2">
        <f t="shared" si="1"/>
        <v>-23.25</v>
      </c>
      <c r="K28" s="2" t="s">
        <v>64</v>
      </c>
      <c r="L28" s="2" t="s">
        <v>15</v>
      </c>
      <c r="M28" s="2">
        <v>1</v>
      </c>
      <c r="N28" s="2">
        <v>0</v>
      </c>
      <c r="O28" s="2" t="s">
        <v>64</v>
      </c>
      <c r="P28" s="2" t="s">
        <v>15</v>
      </c>
      <c r="Q28" s="4">
        <v>-5</v>
      </c>
      <c r="R28" s="4">
        <f t="shared" si="2"/>
        <v>-18.25</v>
      </c>
      <c r="S28" s="4">
        <f t="shared" si="3"/>
        <v>-23.25</v>
      </c>
      <c r="T28" s="2">
        <v>-8.6999999999999993</v>
      </c>
      <c r="U28" s="4">
        <f t="shared" si="4"/>
        <v>-14.55</v>
      </c>
      <c r="V28" s="4">
        <f t="shared" si="5"/>
        <v>-19.55</v>
      </c>
      <c r="W28" s="4">
        <f t="shared" si="6"/>
        <v>-6.85</v>
      </c>
      <c r="X28" s="4">
        <f t="shared" si="7"/>
        <v>-16.399999999999999</v>
      </c>
      <c r="Y28" s="4">
        <f t="shared" si="8"/>
        <v>-21.4</v>
      </c>
    </row>
    <row r="29" spans="1:25" ht="15.75" x14ac:dyDescent="0.25">
      <c r="A29" s="2" t="s">
        <v>158</v>
      </c>
      <c r="B29" s="2" t="s">
        <v>180</v>
      </c>
      <c r="C29" s="2">
        <v>2016</v>
      </c>
      <c r="D29" s="5">
        <v>2865012</v>
      </c>
      <c r="E29" s="5">
        <v>2951702</v>
      </c>
      <c r="F29" s="5">
        <v>6051941</v>
      </c>
      <c r="G29" s="4">
        <v>47.34</v>
      </c>
      <c r="H29" s="4">
        <v>48.77</v>
      </c>
      <c r="I29" s="5">
        <f t="shared" si="0"/>
        <v>86690</v>
      </c>
      <c r="J29" s="2">
        <f t="shared" si="1"/>
        <v>1.4299999999999997</v>
      </c>
      <c r="K29" s="2" t="s">
        <v>65</v>
      </c>
      <c r="L29" s="2" t="s">
        <v>7</v>
      </c>
      <c r="M29" s="2">
        <v>1</v>
      </c>
      <c r="N29" s="2">
        <v>0</v>
      </c>
      <c r="O29" s="2" t="s">
        <v>65</v>
      </c>
      <c r="P29" s="2" t="s">
        <v>7</v>
      </c>
      <c r="Q29" s="4">
        <v>-1</v>
      </c>
      <c r="R29" s="4">
        <f t="shared" si="2"/>
        <v>2.4299999999999997</v>
      </c>
      <c r="S29" s="4">
        <f t="shared" si="3"/>
        <v>-2.5700000000000003</v>
      </c>
      <c r="T29" s="2">
        <v>1.7</v>
      </c>
      <c r="U29" s="4">
        <f t="shared" si="4"/>
        <v>-0.27000000000000024</v>
      </c>
      <c r="V29" s="4">
        <f t="shared" si="5"/>
        <v>-5.2700000000000005</v>
      </c>
      <c r="W29" s="4">
        <f t="shared" si="6"/>
        <v>0.35</v>
      </c>
      <c r="X29" s="4">
        <f t="shared" si="7"/>
        <v>1.0799999999999996</v>
      </c>
      <c r="Y29" s="4">
        <f t="shared" si="8"/>
        <v>-3.9200000000000004</v>
      </c>
    </row>
    <row r="30" spans="1:25" ht="15.75" x14ac:dyDescent="0.25">
      <c r="A30" s="2" t="s">
        <v>157</v>
      </c>
      <c r="B30" s="2" t="s">
        <v>157</v>
      </c>
      <c r="C30" s="2">
        <v>2016</v>
      </c>
      <c r="D30" s="5">
        <v>757002</v>
      </c>
      <c r="E30" s="5">
        <v>1241609</v>
      </c>
      <c r="F30" s="5">
        <v>2049893</v>
      </c>
      <c r="G30" s="4">
        <v>36.93</v>
      </c>
      <c r="H30" s="4">
        <v>60.57</v>
      </c>
      <c r="I30" s="5">
        <f t="shared" si="0"/>
        <v>484607</v>
      </c>
      <c r="J30" s="2">
        <f t="shared" si="1"/>
        <v>23.64</v>
      </c>
      <c r="K30" s="2" t="s">
        <v>18</v>
      </c>
      <c r="L30" s="2" t="s">
        <v>7</v>
      </c>
      <c r="M30" s="2">
        <v>1</v>
      </c>
      <c r="N30" s="2">
        <v>0</v>
      </c>
      <c r="O30" s="2" t="s">
        <v>18</v>
      </c>
      <c r="P30" s="2" t="s">
        <v>7</v>
      </c>
      <c r="Q30" s="4">
        <v>8</v>
      </c>
      <c r="R30" s="4">
        <f t="shared" si="2"/>
        <v>15.64</v>
      </c>
      <c r="S30" s="4">
        <f t="shared" si="3"/>
        <v>10.64</v>
      </c>
      <c r="T30" s="2">
        <v>15.9</v>
      </c>
      <c r="U30" s="4">
        <f t="shared" si="4"/>
        <v>7.74</v>
      </c>
      <c r="V30" s="4">
        <f t="shared" si="5"/>
        <v>2.74</v>
      </c>
      <c r="W30" s="4">
        <f t="shared" si="6"/>
        <v>11.95</v>
      </c>
      <c r="X30" s="4">
        <f t="shared" si="7"/>
        <v>11.690000000000001</v>
      </c>
      <c r="Y30" s="4">
        <f t="shared" si="8"/>
        <v>6.6900000000000013</v>
      </c>
    </row>
    <row r="31" spans="1:25" ht="15.75" x14ac:dyDescent="0.25">
      <c r="A31" s="2" t="s">
        <v>156</v>
      </c>
      <c r="B31" s="2" t="s">
        <v>175</v>
      </c>
      <c r="C31" s="2">
        <v>2016</v>
      </c>
      <c r="D31" s="5">
        <v>104125</v>
      </c>
      <c r="E31" s="5">
        <v>265494</v>
      </c>
      <c r="F31" s="5">
        <v>369619</v>
      </c>
      <c r="G31" s="4">
        <v>28.17</v>
      </c>
      <c r="H31" s="4">
        <v>71.83</v>
      </c>
      <c r="I31" s="5">
        <f t="shared" si="0"/>
        <v>161369</v>
      </c>
      <c r="J31" s="2">
        <f t="shared" si="1"/>
        <v>43.66</v>
      </c>
      <c r="K31" s="2" t="s">
        <v>25</v>
      </c>
      <c r="L31" s="2" t="s">
        <v>7</v>
      </c>
      <c r="M31" s="2">
        <v>1</v>
      </c>
      <c r="N31" s="2">
        <v>0</v>
      </c>
      <c r="O31" s="2" t="s">
        <v>25</v>
      </c>
      <c r="P31" s="2" t="s">
        <v>7</v>
      </c>
      <c r="Q31" s="4">
        <v>10</v>
      </c>
      <c r="R31" s="4">
        <f t="shared" si="2"/>
        <v>33.659999999999997</v>
      </c>
      <c r="S31" s="4">
        <f t="shared" si="3"/>
        <v>28.659999999999997</v>
      </c>
      <c r="T31" s="2">
        <v>29.4</v>
      </c>
      <c r="U31" s="4">
        <f t="shared" si="4"/>
        <v>14.259999999999998</v>
      </c>
      <c r="V31" s="4">
        <f t="shared" si="5"/>
        <v>9.259999999999998</v>
      </c>
      <c r="W31" s="4">
        <f t="shared" si="6"/>
        <v>19.7</v>
      </c>
      <c r="X31" s="4">
        <f t="shared" si="7"/>
        <v>23.959999999999997</v>
      </c>
      <c r="Y31" s="4">
        <f t="shared" si="8"/>
        <v>18.959999999999997</v>
      </c>
    </row>
    <row r="32" spans="1:25" ht="15.75" x14ac:dyDescent="0.25">
      <c r="A32" s="2" t="s">
        <v>147</v>
      </c>
      <c r="B32" s="2" t="s">
        <v>66</v>
      </c>
      <c r="C32" s="2">
        <v>2016</v>
      </c>
      <c r="D32" s="5">
        <v>301860</v>
      </c>
      <c r="E32" s="5">
        <v>760241</v>
      </c>
      <c r="F32" s="5">
        <v>1115608</v>
      </c>
      <c r="G32" s="4">
        <v>27.06</v>
      </c>
      <c r="H32" s="4">
        <v>68.150000000000006</v>
      </c>
      <c r="I32" s="5">
        <f t="shared" si="0"/>
        <v>458381</v>
      </c>
      <c r="J32" s="2">
        <f t="shared" si="1"/>
        <v>41.09</v>
      </c>
      <c r="K32" s="2" t="s">
        <v>67</v>
      </c>
      <c r="L32" s="2" t="s">
        <v>7</v>
      </c>
      <c r="M32" s="2">
        <v>1</v>
      </c>
      <c r="N32" s="2">
        <v>0</v>
      </c>
      <c r="O32" s="2" t="s">
        <v>67</v>
      </c>
      <c r="P32" s="2" t="s">
        <v>7</v>
      </c>
      <c r="Q32" s="4">
        <v>22</v>
      </c>
      <c r="R32" s="4">
        <f t="shared" si="2"/>
        <v>19.090000000000003</v>
      </c>
      <c r="S32" s="4">
        <f t="shared" si="3"/>
        <v>14.090000000000003</v>
      </c>
      <c r="T32" s="2">
        <v>28.1</v>
      </c>
      <c r="U32" s="4">
        <f t="shared" si="4"/>
        <v>12.990000000000002</v>
      </c>
      <c r="V32" s="4">
        <f t="shared" si="5"/>
        <v>7.990000000000002</v>
      </c>
      <c r="W32" s="4">
        <f t="shared" si="6"/>
        <v>25.05</v>
      </c>
      <c r="X32" s="4">
        <f t="shared" si="7"/>
        <v>16.040000000000003</v>
      </c>
      <c r="Y32" s="4">
        <f t="shared" si="8"/>
        <v>11.040000000000003</v>
      </c>
    </row>
    <row r="33" spans="1:25" ht="15.75" x14ac:dyDescent="0.25">
      <c r="A33" s="2" t="s">
        <v>148</v>
      </c>
      <c r="B33" s="2" t="s">
        <v>68</v>
      </c>
      <c r="C33" s="2">
        <v>2016</v>
      </c>
      <c r="D33" s="5">
        <v>192243</v>
      </c>
      <c r="E33" s="5">
        <v>103637</v>
      </c>
      <c r="F33" s="5">
        <v>320467</v>
      </c>
      <c r="G33" s="4">
        <v>59.99</v>
      </c>
      <c r="H33" s="4">
        <v>32.340000000000003</v>
      </c>
      <c r="I33" s="5">
        <f t="shared" si="0"/>
        <v>-88606</v>
      </c>
      <c r="J33" s="2">
        <f t="shared" si="1"/>
        <v>-27.65</v>
      </c>
      <c r="K33" s="2" t="s">
        <v>69</v>
      </c>
      <c r="L33" s="2" t="s">
        <v>15</v>
      </c>
      <c r="M33" s="2">
        <v>1</v>
      </c>
      <c r="N33" s="2">
        <v>0</v>
      </c>
      <c r="O33" s="2" t="s">
        <v>69</v>
      </c>
      <c r="P33" s="2" t="s">
        <v>15</v>
      </c>
      <c r="Q33" s="4">
        <v>-16</v>
      </c>
      <c r="R33" s="4">
        <f t="shared" si="2"/>
        <v>-11.649999999999999</v>
      </c>
      <c r="S33" s="4">
        <f t="shared" si="3"/>
        <v>-16.649999999999999</v>
      </c>
      <c r="T33" s="2">
        <v>-26.2</v>
      </c>
      <c r="U33" s="4">
        <f t="shared" si="4"/>
        <v>-1.4499999999999993</v>
      </c>
      <c r="V33" s="4">
        <f t="shared" si="5"/>
        <v>-6.4499999999999993</v>
      </c>
      <c r="W33" s="4">
        <f t="shared" si="6"/>
        <v>-21.1</v>
      </c>
      <c r="X33" s="4">
        <f t="shared" si="7"/>
        <v>-6.5499999999999972</v>
      </c>
      <c r="Y33" s="4">
        <f t="shared" si="8"/>
        <v>-11.549999999999997</v>
      </c>
    </row>
    <row r="34" spans="1:25" ht="15.75" x14ac:dyDescent="0.25">
      <c r="A34" s="2" t="s">
        <v>149</v>
      </c>
      <c r="B34" s="2" t="s">
        <v>70</v>
      </c>
      <c r="C34" s="2">
        <v>2016</v>
      </c>
      <c r="D34" s="5">
        <v>1913979</v>
      </c>
      <c r="E34" s="5">
        <v>1329338</v>
      </c>
      <c r="F34" s="5">
        <v>3243317</v>
      </c>
      <c r="G34" s="4">
        <v>59.01</v>
      </c>
      <c r="H34" s="4">
        <v>40.99</v>
      </c>
      <c r="I34" s="5">
        <f t="shared" si="0"/>
        <v>-584641</v>
      </c>
      <c r="J34" s="2">
        <f t="shared" si="1"/>
        <v>-18.019999999999996</v>
      </c>
      <c r="K34" s="2" t="s">
        <v>71</v>
      </c>
      <c r="L34" s="2" t="s">
        <v>15</v>
      </c>
      <c r="M34" s="2">
        <v>1</v>
      </c>
      <c r="N34" s="2">
        <v>0</v>
      </c>
      <c r="O34" s="2" t="s">
        <v>71</v>
      </c>
      <c r="P34" s="2" t="s">
        <v>15</v>
      </c>
      <c r="Q34" s="4">
        <v>-5</v>
      </c>
      <c r="R34" s="4">
        <f t="shared" si="2"/>
        <v>-13.019999999999996</v>
      </c>
      <c r="S34" s="4">
        <f t="shared" si="3"/>
        <v>-18.019999999999996</v>
      </c>
      <c r="T34" s="2">
        <v>-13</v>
      </c>
      <c r="U34" s="4">
        <f t="shared" si="4"/>
        <v>-5.019999999999996</v>
      </c>
      <c r="V34" s="4">
        <f t="shared" si="5"/>
        <v>-10.019999999999996</v>
      </c>
      <c r="W34" s="4">
        <f t="shared" si="6"/>
        <v>-9</v>
      </c>
      <c r="X34" s="4">
        <f t="shared" si="7"/>
        <v>-9.019999999999996</v>
      </c>
      <c r="Y34" s="4">
        <f t="shared" si="8"/>
        <v>-14.019999999999996</v>
      </c>
    </row>
    <row r="35" spans="1:25" ht="15.75" x14ac:dyDescent="0.25">
      <c r="A35" s="2" t="s">
        <v>150</v>
      </c>
      <c r="B35" s="2" t="s">
        <v>72</v>
      </c>
      <c r="C35" s="2">
        <v>2016</v>
      </c>
      <c r="D35" s="5">
        <v>1380335</v>
      </c>
      <c r="E35" s="5">
        <v>1479471</v>
      </c>
      <c r="F35" s="5">
        <v>2947345</v>
      </c>
      <c r="G35" s="4">
        <v>46.8</v>
      </c>
      <c r="H35" s="4">
        <v>50.2</v>
      </c>
      <c r="I35" s="5">
        <f t="shared" si="0"/>
        <v>99136</v>
      </c>
      <c r="J35" s="2">
        <f t="shared" si="1"/>
        <v>3.4000000000000057</v>
      </c>
      <c r="K35" s="2" t="s">
        <v>73</v>
      </c>
      <c r="L35" s="2" t="s">
        <v>7</v>
      </c>
      <c r="M35" s="2">
        <v>1</v>
      </c>
      <c r="N35" s="2">
        <v>0</v>
      </c>
      <c r="O35" s="2" t="s">
        <v>73</v>
      </c>
      <c r="P35" s="2" t="s">
        <v>7</v>
      </c>
      <c r="Q35" s="4">
        <v>-2</v>
      </c>
      <c r="R35" s="4">
        <f t="shared" si="2"/>
        <v>5.4000000000000057</v>
      </c>
      <c r="S35" s="4">
        <f t="shared" si="3"/>
        <v>0.40000000000000568</v>
      </c>
      <c r="T35" s="2">
        <v>1.4</v>
      </c>
      <c r="U35" s="4">
        <f t="shared" si="4"/>
        <v>2.0000000000000058</v>
      </c>
      <c r="V35" s="4">
        <f t="shared" si="5"/>
        <v>-2.9999999999999942</v>
      </c>
      <c r="W35" s="4">
        <f t="shared" si="6"/>
        <v>-0.30000000000000004</v>
      </c>
      <c r="X35" s="4">
        <f t="shared" si="7"/>
        <v>3.7000000000000055</v>
      </c>
      <c r="Y35" s="4">
        <f t="shared" si="8"/>
        <v>-1.2999999999999945</v>
      </c>
    </row>
    <row r="36" spans="1:25" ht="15.75" x14ac:dyDescent="0.25">
      <c r="A36" s="2" t="s">
        <v>74</v>
      </c>
      <c r="C36" s="2">
        <v>2016</v>
      </c>
      <c r="D36" s="5">
        <f>SUM(D1:D31)</f>
        <v>40315349</v>
      </c>
      <c r="E36" s="5">
        <f>SUM(E1:E31)</f>
        <v>38901359</v>
      </c>
      <c r="F36" s="5">
        <f>SUM(F1:F31)</f>
        <v>83390394</v>
      </c>
      <c r="G36" s="4">
        <f>D36/F36*100</f>
        <v>48.345315408870718</v>
      </c>
      <c r="H36" s="4">
        <f>E36/F36*100</f>
        <v>46.649688452125552</v>
      </c>
      <c r="I36" s="5">
        <f t="shared" si="0"/>
        <v>-1413990</v>
      </c>
      <c r="J36" s="3">
        <f t="shared" si="1"/>
        <v>-1.6956269567451656</v>
      </c>
      <c r="K36" s="2" t="s">
        <v>75</v>
      </c>
      <c r="L36" s="2" t="s">
        <v>7</v>
      </c>
      <c r="M36" s="2">
        <v>0</v>
      </c>
      <c r="N36" s="2">
        <v>0</v>
      </c>
      <c r="O36" s="2" t="s">
        <v>76</v>
      </c>
      <c r="P36" s="2" t="s">
        <v>7</v>
      </c>
      <c r="Q36" s="4"/>
      <c r="R36" s="2"/>
      <c r="S36" s="2"/>
      <c r="T36" s="2"/>
      <c r="U36" s="2"/>
      <c r="V36" s="2"/>
      <c r="W36" s="2"/>
      <c r="X36" s="2"/>
      <c r="Y36" s="2"/>
    </row>
    <row r="37" spans="1:25" ht="15.7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 t="s">
        <v>182</v>
      </c>
      <c r="S37" s="4">
        <f>SUM(S2:S35)/34</f>
        <v>-0.2697914467175701</v>
      </c>
      <c r="T37" s="2"/>
      <c r="U37" s="2"/>
      <c r="V37" s="4">
        <f>SUM(V2:V35)/34</f>
        <v>-4.2462620349528644</v>
      </c>
      <c r="W37" s="2"/>
      <c r="X37" s="2"/>
      <c r="Y37" s="4">
        <f>SUM(Y2:Y35)/34</f>
        <v>-2.2580267408352164</v>
      </c>
    </row>
    <row r="38" spans="1:25" ht="15.7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 t="s">
        <v>183</v>
      </c>
      <c r="S38" s="4">
        <f>_xlfn.VAR.P(S2:S35)</f>
        <v>316.34135571445114</v>
      </c>
      <c r="T38" s="2"/>
      <c r="U38" s="2"/>
      <c r="V38" s="4">
        <f>_xlfn.VAR.P(V2:V35)</f>
        <v>112.77871406134567</v>
      </c>
      <c r="W38" s="2"/>
      <c r="X38" s="2"/>
      <c r="Y38" s="4">
        <f>_xlfn.VAR.P(Y2:Y35)</f>
        <v>186.85105564914412</v>
      </c>
    </row>
    <row r="39" spans="1:25" ht="15.7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184</v>
      </c>
      <c r="S39" s="2">
        <f>SQRT(S38)</f>
        <v>17.785987622689134</v>
      </c>
      <c r="T39" s="2"/>
      <c r="U39" s="2"/>
      <c r="V39" s="2">
        <f>SQRT(V38)</f>
        <v>10.619732297065951</v>
      </c>
      <c r="W39" s="2"/>
      <c r="X39" s="2"/>
      <c r="Y39" s="2">
        <f>SQRT(Y38)</f>
        <v>13.669347301504345</v>
      </c>
    </row>
    <row r="40" spans="1:25" ht="15.7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185</v>
      </c>
      <c r="S40" s="5">
        <f>S39</f>
        <v>17.785987622689134</v>
      </c>
      <c r="T40" s="2"/>
      <c r="U40" s="2"/>
      <c r="V40" s="5">
        <f>V39</f>
        <v>10.619732297065951</v>
      </c>
      <c r="W40" s="2"/>
      <c r="X40" s="2"/>
      <c r="Y40" s="5">
        <f>Y39</f>
        <v>13.669347301504345</v>
      </c>
    </row>
    <row r="46" spans="1:25" x14ac:dyDescent="0.25">
      <c r="Q46" t="s">
        <v>207</v>
      </c>
      <c r="V46" t="s">
        <v>208</v>
      </c>
    </row>
    <row r="47" spans="1:25" x14ac:dyDescent="0.25">
      <c r="Q47" t="s">
        <v>205</v>
      </c>
      <c r="R47">
        <v>0</v>
      </c>
      <c r="V47" t="s">
        <v>209</v>
      </c>
      <c r="W47">
        <v>0</v>
      </c>
    </row>
    <row r="48" spans="1:25" x14ac:dyDescent="0.25">
      <c r="Q48" t="s">
        <v>206</v>
      </c>
      <c r="R48">
        <v>1</v>
      </c>
      <c r="V48" t="s">
        <v>210</v>
      </c>
      <c r="W48">
        <v>1</v>
      </c>
    </row>
    <row r="49" spans="22:23" x14ac:dyDescent="0.25">
      <c r="V49" t="s">
        <v>211</v>
      </c>
      <c r="W49">
        <v>2</v>
      </c>
    </row>
    <row r="50" spans="22:23" x14ac:dyDescent="0.25">
      <c r="V50" t="s">
        <v>212</v>
      </c>
      <c r="W50">
        <v>3</v>
      </c>
    </row>
  </sheetData>
  <sortState ref="B2:V35">
    <sortCondition ref="B2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2010-3B6D-4873-8A57-26F258516629}">
  <dimension ref="A1:Z35"/>
  <sheetViews>
    <sheetView topLeftCell="D1" workbookViewId="0">
      <selection activeCell="AA1" sqref="AA1"/>
    </sheetView>
  </sheetViews>
  <sheetFormatPr defaultRowHeight="15" x14ac:dyDescent="0.25"/>
  <sheetData>
    <row r="1" spans="1:26" ht="15.75" x14ac:dyDescent="0.25">
      <c r="A1" t="s">
        <v>77</v>
      </c>
      <c r="B1" s="1" t="s">
        <v>0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191</v>
      </c>
      <c r="H1" s="1" t="s">
        <v>190</v>
      </c>
      <c r="I1" s="1" t="s">
        <v>192</v>
      </c>
      <c r="J1" s="1" t="s">
        <v>193</v>
      </c>
      <c r="K1" s="1" t="s">
        <v>2</v>
      </c>
      <c r="L1" s="1" t="s">
        <v>194</v>
      </c>
      <c r="M1" s="1" t="s">
        <v>195</v>
      </c>
      <c r="N1" s="1" t="s">
        <v>196</v>
      </c>
      <c r="O1" s="1" t="s">
        <v>3</v>
      </c>
      <c r="P1" s="1" t="s">
        <v>197</v>
      </c>
      <c r="Q1" s="1" t="s">
        <v>171</v>
      </c>
      <c r="R1" s="1" t="s">
        <v>198</v>
      </c>
      <c r="S1" s="1" t="s">
        <v>199</v>
      </c>
      <c r="T1" s="1" t="s">
        <v>169</v>
      </c>
      <c r="U1" s="1" t="s">
        <v>200</v>
      </c>
      <c r="V1" s="1" t="s">
        <v>201</v>
      </c>
      <c r="W1" s="2" t="s">
        <v>202</v>
      </c>
      <c r="X1" s="2" t="s">
        <v>203</v>
      </c>
      <c r="Y1" s="2" t="s">
        <v>204</v>
      </c>
      <c r="Z1" s="2" t="s">
        <v>213</v>
      </c>
    </row>
    <row r="2" spans="1:26" ht="15.75" x14ac:dyDescent="0.25">
      <c r="A2" s="2" t="s">
        <v>82</v>
      </c>
      <c r="B2" s="2" t="s">
        <v>5</v>
      </c>
      <c r="C2" s="2">
        <v>2016</v>
      </c>
      <c r="D2" s="5">
        <v>748709</v>
      </c>
      <c r="E2" s="5">
        <v>1335104</v>
      </c>
      <c r="F2" s="5">
        <v>2087444</v>
      </c>
      <c r="G2" s="4">
        <v>35.869999999999997</v>
      </c>
      <c r="H2" s="4">
        <v>63.96</v>
      </c>
      <c r="I2" s="5">
        <f t="shared" ref="I2:I35" si="0">E2-D2</f>
        <v>586395</v>
      </c>
      <c r="J2" s="2">
        <f t="shared" ref="J2:J35" si="1">H2-G2</f>
        <v>28.090000000000003</v>
      </c>
      <c r="K2" s="2" t="s">
        <v>6</v>
      </c>
      <c r="L2" s="2">
        <v>0</v>
      </c>
      <c r="M2" s="2">
        <v>1</v>
      </c>
      <c r="N2" s="2">
        <v>0</v>
      </c>
      <c r="O2" s="2" t="s">
        <v>6</v>
      </c>
      <c r="P2" s="2">
        <v>0</v>
      </c>
      <c r="Q2" s="4">
        <v>14</v>
      </c>
      <c r="R2" s="4">
        <f t="shared" ref="R2:R35" si="2">J2-Q2</f>
        <v>14.090000000000003</v>
      </c>
      <c r="S2" s="4">
        <f t="shared" ref="S2:S35" si="3">R2-(M2*5)</f>
        <v>9.0900000000000034</v>
      </c>
      <c r="T2" s="2">
        <v>28.9</v>
      </c>
      <c r="U2" s="4">
        <f t="shared" ref="U2:U35" si="4">J2-T2</f>
        <v>-0.80999999999999517</v>
      </c>
      <c r="V2" s="4">
        <f t="shared" ref="V2:V35" si="5">U2-(M2*5)</f>
        <v>-5.8099999999999952</v>
      </c>
      <c r="W2" s="4">
        <f>(T2+Q2)/2</f>
        <v>21.45</v>
      </c>
      <c r="X2" s="4">
        <f>J2-W2</f>
        <v>6.6400000000000041</v>
      </c>
      <c r="Y2" s="4">
        <f>X2-(M2*5)</f>
        <v>1.6400000000000041</v>
      </c>
      <c r="Z2">
        <v>0</v>
      </c>
    </row>
    <row r="3" spans="1:26" ht="15.75" x14ac:dyDescent="0.25">
      <c r="A3" s="2" t="s">
        <v>84</v>
      </c>
      <c r="B3" s="2" t="s">
        <v>8</v>
      </c>
      <c r="C3" s="2">
        <v>2016</v>
      </c>
      <c r="D3" s="5">
        <v>36200</v>
      </c>
      <c r="E3" s="5">
        <v>138149</v>
      </c>
      <c r="F3" s="5">
        <v>311441</v>
      </c>
      <c r="G3" s="4">
        <v>11.62</v>
      </c>
      <c r="H3" s="4">
        <v>44.36</v>
      </c>
      <c r="I3" s="5">
        <f t="shared" si="0"/>
        <v>101949</v>
      </c>
      <c r="J3" s="2">
        <f t="shared" si="1"/>
        <v>32.74</v>
      </c>
      <c r="K3" s="2" t="s">
        <v>9</v>
      </c>
      <c r="L3" s="2">
        <v>0</v>
      </c>
      <c r="M3" s="2">
        <v>1</v>
      </c>
      <c r="N3" s="2">
        <v>0</v>
      </c>
      <c r="O3" s="2" t="s">
        <v>9</v>
      </c>
      <c r="P3" s="2">
        <v>0</v>
      </c>
      <c r="Q3" s="4">
        <v>12</v>
      </c>
      <c r="R3" s="4">
        <f t="shared" si="2"/>
        <v>20.740000000000002</v>
      </c>
      <c r="S3" s="4">
        <f t="shared" si="3"/>
        <v>15.740000000000002</v>
      </c>
      <c r="T3" s="2">
        <v>17.100000000000001</v>
      </c>
      <c r="U3" s="4">
        <f t="shared" si="4"/>
        <v>15.64</v>
      </c>
      <c r="V3" s="4">
        <f t="shared" si="5"/>
        <v>10.64</v>
      </c>
      <c r="W3" s="4">
        <f t="shared" ref="W3:W35" si="6">(T3+Q3)/2</f>
        <v>14.55</v>
      </c>
      <c r="X3" s="4">
        <f t="shared" ref="X3:X35" si="7">J3-W3</f>
        <v>18.190000000000001</v>
      </c>
      <c r="Y3" s="4">
        <f t="shared" ref="Y3:Y35" si="8">X3-(M3*5)</f>
        <v>13.190000000000001</v>
      </c>
      <c r="Z3">
        <v>0</v>
      </c>
    </row>
    <row r="4" spans="1:26" ht="15.75" x14ac:dyDescent="0.25">
      <c r="A4" s="2" t="s">
        <v>85</v>
      </c>
      <c r="B4" s="2" t="s">
        <v>10</v>
      </c>
      <c r="C4" s="2">
        <v>2016</v>
      </c>
      <c r="D4" s="5">
        <v>1031245</v>
      </c>
      <c r="E4" s="5">
        <v>1359267</v>
      </c>
      <c r="F4" s="5">
        <v>2529146</v>
      </c>
      <c r="G4" s="4">
        <v>40.770000000000003</v>
      </c>
      <c r="H4" s="4">
        <v>53.74</v>
      </c>
      <c r="I4" s="5">
        <f t="shared" si="0"/>
        <v>328022</v>
      </c>
      <c r="J4" s="2">
        <f t="shared" si="1"/>
        <v>12.969999999999999</v>
      </c>
      <c r="K4" s="2" t="s">
        <v>11</v>
      </c>
      <c r="L4" s="2">
        <v>0</v>
      </c>
      <c r="M4" s="2">
        <v>1</v>
      </c>
      <c r="N4" s="2">
        <v>0</v>
      </c>
      <c r="O4" s="2" t="s">
        <v>11</v>
      </c>
      <c r="P4" s="2">
        <v>0</v>
      </c>
      <c r="Q4" s="4">
        <v>7</v>
      </c>
      <c r="R4" s="4">
        <f t="shared" si="2"/>
        <v>5.9699999999999989</v>
      </c>
      <c r="S4" s="4">
        <f t="shared" si="3"/>
        <v>0.96999999999999886</v>
      </c>
      <c r="T4" s="2">
        <v>7.4</v>
      </c>
      <c r="U4" s="4">
        <f t="shared" si="4"/>
        <v>5.5699999999999985</v>
      </c>
      <c r="V4" s="4">
        <f t="shared" si="5"/>
        <v>0.56999999999999851</v>
      </c>
      <c r="W4" s="4">
        <f t="shared" si="6"/>
        <v>7.2</v>
      </c>
      <c r="X4" s="4">
        <f t="shared" si="7"/>
        <v>5.7699999999999987</v>
      </c>
      <c r="Y4" s="4">
        <f t="shared" si="8"/>
        <v>0.76999999999999869</v>
      </c>
      <c r="Z4">
        <v>0</v>
      </c>
    </row>
    <row r="5" spans="1:26" ht="15.75" x14ac:dyDescent="0.25">
      <c r="A5" s="2" t="s">
        <v>86</v>
      </c>
      <c r="B5" s="2" t="s">
        <v>12</v>
      </c>
      <c r="C5" s="2">
        <v>2016</v>
      </c>
      <c r="D5" s="5">
        <v>400602</v>
      </c>
      <c r="E5" s="5">
        <v>661984</v>
      </c>
      <c r="F5" s="5">
        <v>1107522</v>
      </c>
      <c r="G5" s="4">
        <v>36.17</v>
      </c>
      <c r="H5" s="4">
        <v>59.77</v>
      </c>
      <c r="I5" s="5">
        <f t="shared" si="0"/>
        <v>261382</v>
      </c>
      <c r="J5" s="2">
        <f t="shared" si="1"/>
        <v>23.6</v>
      </c>
      <c r="K5" s="2" t="s">
        <v>13</v>
      </c>
      <c r="L5" s="2">
        <v>0</v>
      </c>
      <c r="M5" s="2">
        <v>1</v>
      </c>
      <c r="N5" s="2">
        <v>0</v>
      </c>
      <c r="O5" s="2" t="s">
        <v>13</v>
      </c>
      <c r="P5" s="2">
        <v>0</v>
      </c>
      <c r="Q5" s="4">
        <v>14</v>
      </c>
      <c r="R5" s="4">
        <f t="shared" si="2"/>
        <v>9.6000000000000014</v>
      </c>
      <c r="S5" s="4">
        <f t="shared" si="3"/>
        <v>4.6000000000000014</v>
      </c>
      <c r="T5" s="2">
        <v>28.6</v>
      </c>
      <c r="U5" s="4">
        <f t="shared" si="4"/>
        <v>-5</v>
      </c>
      <c r="V5" s="4">
        <f t="shared" si="5"/>
        <v>-10</v>
      </c>
      <c r="W5" s="4">
        <f t="shared" si="6"/>
        <v>21.3</v>
      </c>
      <c r="X5" s="4">
        <f t="shared" si="7"/>
        <v>2.3000000000000007</v>
      </c>
      <c r="Y5" s="4">
        <f t="shared" si="8"/>
        <v>-2.6999999999999993</v>
      </c>
      <c r="Z5">
        <v>0</v>
      </c>
    </row>
    <row r="6" spans="1:26" ht="15.75" x14ac:dyDescent="0.25">
      <c r="A6" s="2" t="s">
        <v>166</v>
      </c>
      <c r="B6" s="2" t="s">
        <v>173</v>
      </c>
      <c r="C6" s="2">
        <v>2016</v>
      </c>
      <c r="D6" s="5">
        <f>3000689+1416203+168805+98150+63330+32638+31485</f>
        <v>4811300</v>
      </c>
      <c r="E6" s="5">
        <f>584251+352821+323614+230944+112055+110557+93263+92325+69635+64120+63609+53023</f>
        <v>2150217</v>
      </c>
      <c r="F6" s="5">
        <v>7512322</v>
      </c>
      <c r="G6" s="4">
        <f>D6/F6*100</f>
        <v>64.045444271424998</v>
      </c>
      <c r="H6" s="4">
        <f>E6/F6*100</f>
        <v>28.622535083027589</v>
      </c>
      <c r="I6" s="5">
        <f t="shared" si="0"/>
        <v>-2661083</v>
      </c>
      <c r="J6" s="3">
        <f t="shared" si="1"/>
        <v>-35.422909188397412</v>
      </c>
      <c r="K6" s="2" t="s">
        <v>14</v>
      </c>
      <c r="L6" s="2">
        <v>1</v>
      </c>
      <c r="M6" s="2">
        <v>0</v>
      </c>
      <c r="N6" s="2">
        <v>0</v>
      </c>
      <c r="O6" s="2" t="s">
        <v>16</v>
      </c>
      <c r="P6" s="2">
        <v>1</v>
      </c>
      <c r="Q6" s="4">
        <v>-7</v>
      </c>
      <c r="R6" s="4">
        <f t="shared" si="2"/>
        <v>-28.422909188397412</v>
      </c>
      <c r="S6" s="4">
        <f t="shared" si="3"/>
        <v>-28.422909188397412</v>
      </c>
      <c r="T6" s="2">
        <v>-25.8</v>
      </c>
      <c r="U6" s="4">
        <f t="shared" si="4"/>
        <v>-9.6229091883974114</v>
      </c>
      <c r="V6" s="4">
        <f t="shared" si="5"/>
        <v>-9.6229091883974114</v>
      </c>
      <c r="W6" s="4">
        <f t="shared" si="6"/>
        <v>-16.399999999999999</v>
      </c>
      <c r="X6" s="4">
        <f t="shared" si="7"/>
        <v>-19.022909188397414</v>
      </c>
      <c r="Y6" s="4">
        <f t="shared" si="8"/>
        <v>-19.022909188397414</v>
      </c>
      <c r="Z6">
        <v>3</v>
      </c>
    </row>
    <row r="7" spans="1:26" ht="15.75" x14ac:dyDescent="0.25">
      <c r="A7" s="2" t="s">
        <v>98</v>
      </c>
      <c r="B7" s="2" t="s">
        <v>19</v>
      </c>
      <c r="C7" s="2">
        <v>2016</v>
      </c>
      <c r="D7" s="5">
        <v>1370710</v>
      </c>
      <c r="E7" s="5">
        <v>1215318</v>
      </c>
      <c r="F7" s="5">
        <v>2743023</v>
      </c>
      <c r="G7" s="4">
        <v>49.97</v>
      </c>
      <c r="H7" s="4">
        <v>44.31</v>
      </c>
      <c r="I7" s="5">
        <f t="shared" si="0"/>
        <v>-155392</v>
      </c>
      <c r="J7" s="2">
        <f t="shared" si="1"/>
        <v>-5.6599999999999966</v>
      </c>
      <c r="K7" s="2" t="s">
        <v>20</v>
      </c>
      <c r="L7" s="2">
        <v>1</v>
      </c>
      <c r="M7" s="2">
        <v>1</v>
      </c>
      <c r="N7" s="2">
        <v>0</v>
      </c>
      <c r="O7" s="2" t="s">
        <v>20</v>
      </c>
      <c r="P7" s="2">
        <v>1</v>
      </c>
      <c r="Q7" s="4">
        <v>0</v>
      </c>
      <c r="R7" s="4">
        <f t="shared" si="2"/>
        <v>-5.6599999999999966</v>
      </c>
      <c r="S7" s="4">
        <f t="shared" si="3"/>
        <v>-10.659999999999997</v>
      </c>
      <c r="T7" s="2">
        <v>-2.5</v>
      </c>
      <c r="U7" s="4">
        <f t="shared" si="4"/>
        <v>-3.1599999999999966</v>
      </c>
      <c r="V7" s="4">
        <f t="shared" si="5"/>
        <v>-8.1599999999999966</v>
      </c>
      <c r="W7" s="4">
        <f t="shared" si="6"/>
        <v>-1.25</v>
      </c>
      <c r="X7" s="4">
        <f t="shared" si="7"/>
        <v>-4.4099999999999966</v>
      </c>
      <c r="Y7" s="4">
        <f t="shared" si="8"/>
        <v>-9.4099999999999966</v>
      </c>
      <c r="Z7">
        <v>3</v>
      </c>
    </row>
    <row r="8" spans="1:26" ht="15.75" x14ac:dyDescent="0.25">
      <c r="A8" s="2" t="s">
        <v>101</v>
      </c>
      <c r="B8" s="2" t="s">
        <v>21</v>
      </c>
      <c r="C8" s="2">
        <v>2016</v>
      </c>
      <c r="D8" s="5">
        <v>1008714</v>
      </c>
      <c r="E8" s="5">
        <v>552621</v>
      </c>
      <c r="F8" s="5">
        <v>1596276</v>
      </c>
      <c r="G8" s="4">
        <v>63.19</v>
      </c>
      <c r="H8" s="4">
        <v>34.619999999999997</v>
      </c>
      <c r="I8" s="5">
        <f t="shared" si="0"/>
        <v>-456093</v>
      </c>
      <c r="J8" s="2">
        <f t="shared" si="1"/>
        <v>-28.57</v>
      </c>
      <c r="K8" s="2" t="s">
        <v>22</v>
      </c>
      <c r="L8" s="2">
        <v>1</v>
      </c>
      <c r="M8" s="2">
        <v>1</v>
      </c>
      <c r="N8" s="2">
        <v>0</v>
      </c>
      <c r="O8" s="2" t="s">
        <v>23</v>
      </c>
      <c r="P8" s="2">
        <v>1</v>
      </c>
      <c r="Q8" s="4">
        <v>-8</v>
      </c>
      <c r="R8" s="4">
        <f t="shared" si="2"/>
        <v>-20.57</v>
      </c>
      <c r="S8" s="4">
        <f t="shared" si="3"/>
        <v>-25.57</v>
      </c>
      <c r="T8" s="2">
        <v>-12</v>
      </c>
      <c r="U8" s="4">
        <f t="shared" si="4"/>
        <v>-16.57</v>
      </c>
      <c r="V8" s="4">
        <f t="shared" si="5"/>
        <v>-21.57</v>
      </c>
      <c r="W8" s="4">
        <f t="shared" si="6"/>
        <v>-10</v>
      </c>
      <c r="X8" s="4">
        <f t="shared" si="7"/>
        <v>-18.57</v>
      </c>
      <c r="Y8" s="4">
        <f t="shared" si="8"/>
        <v>-23.57</v>
      </c>
      <c r="Z8">
        <v>3</v>
      </c>
    </row>
    <row r="9" spans="1:26" ht="15.75" x14ac:dyDescent="0.25">
      <c r="A9" s="2" t="s">
        <v>165</v>
      </c>
      <c r="B9" s="2" t="s">
        <v>176</v>
      </c>
      <c r="C9" s="2">
        <v>2016</v>
      </c>
      <c r="D9" s="5">
        <v>4122088</v>
      </c>
      <c r="E9" s="5">
        <v>4835191</v>
      </c>
      <c r="F9" s="5">
        <v>9301820</v>
      </c>
      <c r="G9" s="4">
        <v>44.31</v>
      </c>
      <c r="H9" s="4">
        <v>51.98</v>
      </c>
      <c r="I9" s="5">
        <f t="shared" si="0"/>
        <v>713103</v>
      </c>
      <c r="J9" s="2">
        <f t="shared" si="1"/>
        <v>7.6699999999999946</v>
      </c>
      <c r="K9" s="2" t="s">
        <v>26</v>
      </c>
      <c r="L9" s="2">
        <v>0</v>
      </c>
      <c r="M9" s="2">
        <v>1</v>
      </c>
      <c r="N9" s="2">
        <v>0</v>
      </c>
      <c r="O9" s="2" t="s">
        <v>26</v>
      </c>
      <c r="P9" s="2">
        <v>0</v>
      </c>
      <c r="Q9" s="4">
        <v>2</v>
      </c>
      <c r="R9" s="4">
        <f t="shared" si="2"/>
        <v>5.6699999999999946</v>
      </c>
      <c r="S9" s="4">
        <f t="shared" si="3"/>
        <v>0.6699999999999946</v>
      </c>
      <c r="T9" s="2">
        <v>3.2</v>
      </c>
      <c r="U9" s="4">
        <f t="shared" si="4"/>
        <v>4.4699999999999944</v>
      </c>
      <c r="V9" s="4">
        <f t="shared" si="5"/>
        <v>-0.53000000000000558</v>
      </c>
      <c r="W9" s="4">
        <f t="shared" si="6"/>
        <v>2.6</v>
      </c>
      <c r="X9" s="4">
        <f t="shared" si="7"/>
        <v>5.069999999999995</v>
      </c>
      <c r="Y9" s="4">
        <f t="shared" si="8"/>
        <v>6.9999999999994955E-2</v>
      </c>
      <c r="Z9">
        <v>0</v>
      </c>
    </row>
    <row r="10" spans="1:26" ht="15.75" x14ac:dyDescent="0.25">
      <c r="A10" s="2" t="s">
        <v>164</v>
      </c>
      <c r="B10" s="2" t="s">
        <v>177</v>
      </c>
      <c r="C10" s="2">
        <v>2016</v>
      </c>
      <c r="D10" s="2">
        <v>1599726</v>
      </c>
      <c r="E10" s="5">
        <v>2135806</v>
      </c>
      <c r="F10" s="5">
        <v>3897792</v>
      </c>
      <c r="G10" s="4">
        <v>41.04</v>
      </c>
      <c r="H10" s="4">
        <v>54.8</v>
      </c>
      <c r="I10" s="5">
        <f t="shared" si="0"/>
        <v>536080</v>
      </c>
      <c r="J10" s="2">
        <f t="shared" si="1"/>
        <v>13.759999999999998</v>
      </c>
      <c r="K10" s="2" t="s">
        <v>27</v>
      </c>
      <c r="L10" s="2">
        <v>0</v>
      </c>
      <c r="M10" s="2">
        <v>1</v>
      </c>
      <c r="N10" s="2">
        <v>0</v>
      </c>
      <c r="O10" s="2" t="s">
        <v>27</v>
      </c>
      <c r="P10" s="2">
        <v>0</v>
      </c>
      <c r="Q10" s="4">
        <v>6</v>
      </c>
      <c r="R10" s="4">
        <f t="shared" si="2"/>
        <v>7.759999999999998</v>
      </c>
      <c r="S10" s="4">
        <f t="shared" si="3"/>
        <v>2.759999999999998</v>
      </c>
      <c r="T10" s="2">
        <v>8.3000000000000007</v>
      </c>
      <c r="U10" s="4">
        <f t="shared" si="4"/>
        <v>5.4599999999999973</v>
      </c>
      <c r="V10" s="4">
        <f t="shared" si="5"/>
        <v>0.4599999999999973</v>
      </c>
      <c r="W10" s="4">
        <f t="shared" si="6"/>
        <v>7.15</v>
      </c>
      <c r="X10" s="4">
        <f t="shared" si="7"/>
        <v>6.6099999999999977</v>
      </c>
      <c r="Y10" s="4">
        <f t="shared" si="8"/>
        <v>1.6099999999999977</v>
      </c>
      <c r="Z10">
        <v>0</v>
      </c>
    </row>
    <row r="11" spans="1:26" ht="15.75" x14ac:dyDescent="0.25">
      <c r="A11" s="2" t="s">
        <v>163</v>
      </c>
      <c r="B11" s="2" t="s">
        <v>178</v>
      </c>
      <c r="C11" s="2">
        <v>2016</v>
      </c>
      <c r="D11" s="5">
        <v>306604</v>
      </c>
      <c r="E11" s="5">
        <v>92653</v>
      </c>
      <c r="F11" s="5">
        <v>437664</v>
      </c>
      <c r="G11" s="4">
        <v>70.099999999999994</v>
      </c>
      <c r="H11" s="4">
        <v>21.2</v>
      </c>
      <c r="I11" s="5">
        <f t="shared" si="0"/>
        <v>-213951</v>
      </c>
      <c r="J11" s="2">
        <f t="shared" si="1"/>
        <v>-48.899999999999991</v>
      </c>
      <c r="K11" s="2" t="s">
        <v>28</v>
      </c>
      <c r="L11" s="2">
        <v>1</v>
      </c>
      <c r="M11" s="2">
        <v>1</v>
      </c>
      <c r="N11" s="2">
        <v>0</v>
      </c>
      <c r="O11" s="2" t="s">
        <v>29</v>
      </c>
      <c r="P11" s="2">
        <v>1</v>
      </c>
      <c r="Q11" s="4">
        <v>-20</v>
      </c>
      <c r="R11" s="4">
        <f t="shared" si="2"/>
        <v>-28.899999999999991</v>
      </c>
      <c r="S11" s="4">
        <f t="shared" si="3"/>
        <v>-33.899999999999991</v>
      </c>
      <c r="T11" s="2">
        <v>-32.299999999999997</v>
      </c>
      <c r="U11" s="4">
        <f t="shared" si="4"/>
        <v>-16.599999999999994</v>
      </c>
      <c r="V11" s="4">
        <f t="shared" si="5"/>
        <v>-21.599999999999994</v>
      </c>
      <c r="W11" s="4">
        <f t="shared" si="6"/>
        <v>-26.15</v>
      </c>
      <c r="X11" s="4">
        <f t="shared" si="7"/>
        <v>-22.749999999999993</v>
      </c>
      <c r="Y11" s="4">
        <f t="shared" si="8"/>
        <v>-27.749999999999993</v>
      </c>
      <c r="Z11">
        <v>3</v>
      </c>
    </row>
    <row r="12" spans="1:26" ht="15.75" x14ac:dyDescent="0.25">
      <c r="A12" s="2" t="s">
        <v>111</v>
      </c>
      <c r="B12" s="2" t="s">
        <v>30</v>
      </c>
      <c r="C12" s="2">
        <v>2016</v>
      </c>
      <c r="D12" s="5">
        <v>188249</v>
      </c>
      <c r="E12" s="5">
        <v>449017</v>
      </c>
      <c r="F12" s="5">
        <v>678943</v>
      </c>
      <c r="G12" s="4">
        <v>27.73</v>
      </c>
      <c r="H12" s="4">
        <v>66.13</v>
      </c>
      <c r="I12" s="5">
        <f t="shared" si="0"/>
        <v>260768</v>
      </c>
      <c r="J12" s="2">
        <f t="shared" si="1"/>
        <v>38.399999999999991</v>
      </c>
      <c r="K12" s="2" t="s">
        <v>31</v>
      </c>
      <c r="L12" s="2">
        <v>0</v>
      </c>
      <c r="M12" s="2">
        <v>1</v>
      </c>
      <c r="N12" s="2">
        <v>0</v>
      </c>
      <c r="O12" s="2" t="s">
        <v>31</v>
      </c>
      <c r="P12" s="2">
        <v>0</v>
      </c>
      <c r="Q12" s="4">
        <v>18</v>
      </c>
      <c r="R12" s="4">
        <f t="shared" si="2"/>
        <v>20.399999999999991</v>
      </c>
      <c r="S12" s="4">
        <f t="shared" si="3"/>
        <v>15.399999999999991</v>
      </c>
      <c r="T12" s="2">
        <v>34.299999999999997</v>
      </c>
      <c r="U12" s="4">
        <f t="shared" si="4"/>
        <v>4.0999999999999943</v>
      </c>
      <c r="V12" s="4">
        <f t="shared" si="5"/>
        <v>-0.90000000000000568</v>
      </c>
      <c r="W12" s="4">
        <f t="shared" si="6"/>
        <v>26.15</v>
      </c>
      <c r="X12" s="4">
        <f t="shared" si="7"/>
        <v>12.249999999999993</v>
      </c>
      <c r="Y12" s="4">
        <f t="shared" si="8"/>
        <v>7.2499999999999929</v>
      </c>
      <c r="Z12">
        <v>0</v>
      </c>
    </row>
    <row r="13" spans="1:26" ht="15.75" x14ac:dyDescent="0.25">
      <c r="A13" s="2" t="s">
        <v>113</v>
      </c>
      <c r="B13" s="2" t="s">
        <v>32</v>
      </c>
      <c r="C13" s="2">
        <v>2016</v>
      </c>
      <c r="D13" s="5">
        <v>3012940</v>
      </c>
      <c r="E13" s="5">
        <v>2184692</v>
      </c>
      <c r="F13" s="5">
        <v>5491878</v>
      </c>
      <c r="G13" s="4">
        <v>54.9</v>
      </c>
      <c r="H13" s="4">
        <v>39.799999999999997</v>
      </c>
      <c r="I13" s="5">
        <f t="shared" si="0"/>
        <v>-828248</v>
      </c>
      <c r="J13" s="2">
        <f t="shared" si="1"/>
        <v>-15.100000000000001</v>
      </c>
      <c r="K13" s="2" t="s">
        <v>33</v>
      </c>
      <c r="L13" s="2">
        <v>0</v>
      </c>
      <c r="M13" s="2">
        <v>1</v>
      </c>
      <c r="N13" s="2">
        <v>1</v>
      </c>
      <c r="O13" s="2" t="s">
        <v>34</v>
      </c>
      <c r="P13" s="2">
        <v>1</v>
      </c>
      <c r="Q13" s="4">
        <v>-8</v>
      </c>
      <c r="R13" s="4">
        <f t="shared" si="2"/>
        <v>-7.1000000000000014</v>
      </c>
      <c r="S13" s="4">
        <f t="shared" si="3"/>
        <v>-12.100000000000001</v>
      </c>
      <c r="T13" s="2">
        <v>-14.5</v>
      </c>
      <c r="U13" s="4">
        <f t="shared" si="4"/>
        <v>-0.60000000000000142</v>
      </c>
      <c r="V13" s="4">
        <f t="shared" si="5"/>
        <v>-5.6000000000000014</v>
      </c>
      <c r="W13" s="4">
        <f t="shared" si="6"/>
        <v>-11.25</v>
      </c>
      <c r="X13" s="4">
        <f t="shared" si="7"/>
        <v>-3.8500000000000014</v>
      </c>
      <c r="Y13" s="4">
        <f t="shared" si="8"/>
        <v>-8.8500000000000014</v>
      </c>
      <c r="Z13">
        <v>2</v>
      </c>
    </row>
    <row r="14" spans="1:26" ht="15.75" x14ac:dyDescent="0.25">
      <c r="A14" s="2" t="s">
        <v>115</v>
      </c>
      <c r="B14" s="2" t="s">
        <v>35</v>
      </c>
      <c r="C14" s="2">
        <v>2016</v>
      </c>
      <c r="D14" s="5">
        <v>1158947</v>
      </c>
      <c r="E14" s="5">
        <v>1423991</v>
      </c>
      <c r="F14" s="5">
        <v>2732573</v>
      </c>
      <c r="G14" s="4">
        <v>42.41</v>
      </c>
      <c r="H14" s="4">
        <v>52.11</v>
      </c>
      <c r="I14" s="5">
        <f t="shared" si="0"/>
        <v>265044</v>
      </c>
      <c r="J14" s="2">
        <f t="shared" si="1"/>
        <v>9.7000000000000028</v>
      </c>
      <c r="K14" s="2" t="s">
        <v>36</v>
      </c>
      <c r="L14" s="2">
        <v>0</v>
      </c>
      <c r="M14" s="2">
        <v>0</v>
      </c>
      <c r="N14" s="2">
        <v>0</v>
      </c>
      <c r="O14" s="2" t="s">
        <v>37</v>
      </c>
      <c r="P14" s="2">
        <v>0</v>
      </c>
      <c r="Q14" s="4">
        <v>5</v>
      </c>
      <c r="R14" s="4">
        <f t="shared" si="2"/>
        <v>4.7000000000000028</v>
      </c>
      <c r="S14" s="4">
        <f t="shared" si="3"/>
        <v>4.7000000000000028</v>
      </c>
      <c r="T14" s="2">
        <v>19.5</v>
      </c>
      <c r="U14" s="4">
        <f t="shared" si="4"/>
        <v>-9.7999999999999972</v>
      </c>
      <c r="V14" s="4">
        <f t="shared" si="5"/>
        <v>-9.7999999999999972</v>
      </c>
      <c r="W14" s="4">
        <f t="shared" si="6"/>
        <v>12.25</v>
      </c>
      <c r="X14" s="4">
        <f t="shared" si="7"/>
        <v>-2.5499999999999972</v>
      </c>
      <c r="Y14" s="4">
        <f t="shared" si="8"/>
        <v>-2.5499999999999972</v>
      </c>
      <c r="Z14">
        <v>0</v>
      </c>
    </row>
    <row r="15" spans="1:26" ht="15.75" x14ac:dyDescent="0.25">
      <c r="A15" s="2" t="s">
        <v>117</v>
      </c>
      <c r="B15" s="2" t="s">
        <v>38</v>
      </c>
      <c r="C15" s="2">
        <v>2016</v>
      </c>
      <c r="D15" s="5">
        <v>549460</v>
      </c>
      <c r="E15" s="5">
        <v>926007</v>
      </c>
      <c r="F15" s="5">
        <v>1541036</v>
      </c>
      <c r="G15" s="4">
        <v>35.659999999999997</v>
      </c>
      <c r="H15" s="4">
        <v>60.09</v>
      </c>
      <c r="I15" s="5">
        <f t="shared" si="0"/>
        <v>376547</v>
      </c>
      <c r="J15" s="2">
        <f t="shared" si="1"/>
        <v>24.430000000000007</v>
      </c>
      <c r="K15" s="2" t="s">
        <v>39</v>
      </c>
      <c r="L15" s="2">
        <v>0</v>
      </c>
      <c r="M15" s="2">
        <v>1</v>
      </c>
      <c r="N15" s="2">
        <v>0</v>
      </c>
      <c r="O15" s="2" t="s">
        <v>39</v>
      </c>
      <c r="P15" s="2">
        <v>0</v>
      </c>
      <c r="Q15" s="4">
        <v>-1</v>
      </c>
      <c r="R15" s="4">
        <f t="shared" si="2"/>
        <v>25.430000000000007</v>
      </c>
      <c r="S15" s="4">
        <f t="shared" si="3"/>
        <v>20.430000000000007</v>
      </c>
      <c r="T15" s="2">
        <v>8.1</v>
      </c>
      <c r="U15" s="4">
        <f t="shared" si="4"/>
        <v>16.330000000000005</v>
      </c>
      <c r="V15" s="4">
        <f t="shared" si="5"/>
        <v>11.330000000000005</v>
      </c>
      <c r="W15" s="4">
        <f t="shared" si="6"/>
        <v>3.55</v>
      </c>
      <c r="X15" s="4">
        <f t="shared" si="7"/>
        <v>20.880000000000006</v>
      </c>
      <c r="Y15" s="4">
        <f t="shared" si="8"/>
        <v>15.880000000000006</v>
      </c>
      <c r="Z15">
        <v>0</v>
      </c>
    </row>
    <row r="16" spans="1:26" ht="15.75" x14ac:dyDescent="0.25">
      <c r="A16" s="2" t="s">
        <v>119</v>
      </c>
      <c r="B16" s="2" t="s">
        <v>40</v>
      </c>
      <c r="C16" s="2">
        <v>2016</v>
      </c>
      <c r="D16" s="5">
        <v>379740</v>
      </c>
      <c r="E16" s="5">
        <v>732379</v>
      </c>
      <c r="F16" s="5">
        <v>1177922</v>
      </c>
      <c r="G16" s="4">
        <v>32.24</v>
      </c>
      <c r="H16" s="4">
        <v>62.18</v>
      </c>
      <c r="I16" s="5">
        <f t="shared" si="0"/>
        <v>352639</v>
      </c>
      <c r="J16" s="2">
        <f t="shared" si="1"/>
        <v>29.939999999999998</v>
      </c>
      <c r="K16" s="2" t="s">
        <v>41</v>
      </c>
      <c r="L16" s="2">
        <v>0</v>
      </c>
      <c r="M16" s="2">
        <v>1</v>
      </c>
      <c r="N16" s="2">
        <v>0</v>
      </c>
      <c r="O16" s="2" t="s">
        <v>41</v>
      </c>
      <c r="P16" s="2">
        <v>0</v>
      </c>
      <c r="Q16" s="4">
        <v>12</v>
      </c>
      <c r="R16" s="4">
        <f t="shared" si="2"/>
        <v>17.939999999999998</v>
      </c>
      <c r="S16" s="4">
        <f t="shared" si="3"/>
        <v>12.939999999999998</v>
      </c>
      <c r="T16" s="2">
        <v>23.4</v>
      </c>
      <c r="U16" s="4">
        <f t="shared" si="4"/>
        <v>6.5399999999999991</v>
      </c>
      <c r="V16" s="4">
        <f t="shared" si="5"/>
        <v>1.5399999999999991</v>
      </c>
      <c r="W16" s="4">
        <f t="shared" si="6"/>
        <v>17.7</v>
      </c>
      <c r="X16" s="4">
        <f t="shared" si="7"/>
        <v>12.239999999999998</v>
      </c>
      <c r="Y16" s="4">
        <f t="shared" si="8"/>
        <v>7.2399999999999984</v>
      </c>
      <c r="Z16">
        <v>0</v>
      </c>
    </row>
    <row r="17" spans="1:26" ht="15.75" x14ac:dyDescent="0.25">
      <c r="A17" s="2" t="s">
        <v>121</v>
      </c>
      <c r="B17" s="2" t="s">
        <v>42</v>
      </c>
      <c r="C17" s="2">
        <v>2016</v>
      </c>
      <c r="D17" s="5">
        <v>813246</v>
      </c>
      <c r="E17" s="5">
        <v>1090177</v>
      </c>
      <c r="F17" s="5">
        <v>1903465</v>
      </c>
      <c r="G17" s="4">
        <v>42.73</v>
      </c>
      <c r="H17" s="4">
        <v>57.27</v>
      </c>
      <c r="I17" s="5">
        <f t="shared" si="0"/>
        <v>276931</v>
      </c>
      <c r="J17" s="2">
        <f t="shared" si="1"/>
        <v>14.540000000000006</v>
      </c>
      <c r="K17" s="2" t="s">
        <v>43</v>
      </c>
      <c r="L17" s="2">
        <v>0</v>
      </c>
      <c r="M17" s="2">
        <v>1</v>
      </c>
      <c r="N17" s="2">
        <v>0</v>
      </c>
      <c r="O17" s="2" t="s">
        <v>43</v>
      </c>
      <c r="P17" s="2">
        <v>0</v>
      </c>
      <c r="Q17" s="4">
        <v>13</v>
      </c>
      <c r="R17" s="4">
        <f t="shared" si="2"/>
        <v>1.5400000000000063</v>
      </c>
      <c r="S17" s="4">
        <f t="shared" si="3"/>
        <v>-3.4599999999999937</v>
      </c>
      <c r="T17" s="2">
        <v>30.6</v>
      </c>
      <c r="U17" s="4">
        <f t="shared" si="4"/>
        <v>-16.059999999999995</v>
      </c>
      <c r="V17" s="4">
        <f t="shared" si="5"/>
        <v>-21.059999999999995</v>
      </c>
      <c r="W17" s="4">
        <f t="shared" si="6"/>
        <v>21.8</v>
      </c>
      <c r="X17" s="4">
        <f t="shared" si="7"/>
        <v>-7.2599999999999945</v>
      </c>
      <c r="Y17" s="4">
        <f t="shared" si="8"/>
        <v>-12.259999999999994</v>
      </c>
      <c r="Z17">
        <v>0</v>
      </c>
    </row>
    <row r="18" spans="1:26" ht="15.75" x14ac:dyDescent="0.25">
      <c r="A18" s="2" t="s">
        <v>123</v>
      </c>
      <c r="B18" s="2" t="s">
        <v>44</v>
      </c>
      <c r="C18" s="2">
        <v>2016</v>
      </c>
      <c r="D18" s="5">
        <v>347816</v>
      </c>
      <c r="E18" s="5">
        <v>536191</v>
      </c>
      <c r="F18" s="5">
        <v>884007</v>
      </c>
      <c r="G18" s="4">
        <v>39.35</v>
      </c>
      <c r="H18" s="4">
        <v>60.65</v>
      </c>
      <c r="I18" s="5">
        <f t="shared" si="0"/>
        <v>188375</v>
      </c>
      <c r="J18" s="2">
        <f t="shared" si="1"/>
        <v>21.299999999999997</v>
      </c>
      <c r="K18" s="2" t="s">
        <v>45</v>
      </c>
      <c r="L18" s="2">
        <v>0</v>
      </c>
      <c r="M18" s="2">
        <v>0</v>
      </c>
      <c r="N18" s="2">
        <v>0</v>
      </c>
      <c r="O18" s="2" t="s">
        <v>46</v>
      </c>
      <c r="P18" s="2">
        <v>0</v>
      </c>
      <c r="Q18" s="4">
        <v>12</v>
      </c>
      <c r="R18" s="4">
        <f t="shared" si="2"/>
        <v>9.2999999999999972</v>
      </c>
      <c r="S18" s="4">
        <f t="shared" si="3"/>
        <v>9.2999999999999972</v>
      </c>
      <c r="T18" s="2">
        <v>21.6</v>
      </c>
      <c r="U18" s="4">
        <f t="shared" si="4"/>
        <v>-0.30000000000000426</v>
      </c>
      <c r="V18" s="4">
        <f t="shared" si="5"/>
        <v>-0.30000000000000426</v>
      </c>
      <c r="W18" s="4">
        <f t="shared" si="6"/>
        <v>16.8</v>
      </c>
      <c r="X18" s="4">
        <f t="shared" si="7"/>
        <v>4.4999999999999964</v>
      </c>
      <c r="Y18" s="4">
        <f t="shared" si="8"/>
        <v>4.4999999999999964</v>
      </c>
      <c r="Z18">
        <v>0</v>
      </c>
    </row>
    <row r="19" spans="1:26" ht="15.75" x14ac:dyDescent="0.25">
      <c r="A19" s="2" t="s">
        <v>126</v>
      </c>
      <c r="B19" s="2" t="s">
        <v>47</v>
      </c>
      <c r="C19" s="2">
        <v>2016</v>
      </c>
      <c r="D19" s="5">
        <v>1659907</v>
      </c>
      <c r="E19" s="5">
        <v>972557</v>
      </c>
      <c r="F19" s="5">
        <v>2726170</v>
      </c>
      <c r="G19" s="4">
        <v>60.89</v>
      </c>
      <c r="H19" s="4">
        <v>35.67</v>
      </c>
      <c r="I19" s="5">
        <f t="shared" si="0"/>
        <v>-687350</v>
      </c>
      <c r="J19" s="2">
        <f t="shared" si="1"/>
        <v>-25.22</v>
      </c>
      <c r="K19" s="2" t="s">
        <v>48</v>
      </c>
      <c r="L19" s="2">
        <v>1</v>
      </c>
      <c r="M19" s="2">
        <v>0</v>
      </c>
      <c r="N19" s="2">
        <v>0</v>
      </c>
      <c r="O19" s="2" t="s">
        <v>49</v>
      </c>
      <c r="P19" s="2">
        <v>1</v>
      </c>
      <c r="Q19" s="4">
        <v>-10</v>
      </c>
      <c r="R19" s="4">
        <f t="shared" si="2"/>
        <v>-15.219999999999999</v>
      </c>
      <c r="S19" s="4">
        <f t="shared" si="3"/>
        <v>-15.219999999999999</v>
      </c>
      <c r="T19" s="2">
        <v>-23.8</v>
      </c>
      <c r="U19" s="4">
        <f t="shared" si="4"/>
        <v>-1.4199999999999982</v>
      </c>
      <c r="V19" s="4">
        <f t="shared" si="5"/>
        <v>-1.4199999999999982</v>
      </c>
      <c r="W19" s="4">
        <f t="shared" si="6"/>
        <v>-16.899999999999999</v>
      </c>
      <c r="X19" s="4">
        <f t="shared" si="7"/>
        <v>-8.32</v>
      </c>
      <c r="Y19" s="4">
        <f t="shared" si="8"/>
        <v>-8.32</v>
      </c>
      <c r="Z19">
        <v>3</v>
      </c>
    </row>
    <row r="20" spans="1:26" ht="15.75" x14ac:dyDescent="0.25">
      <c r="A20" s="2" t="s">
        <v>133</v>
      </c>
      <c r="B20" s="2" t="s">
        <v>50</v>
      </c>
      <c r="C20" s="2">
        <v>2016</v>
      </c>
      <c r="D20" s="5">
        <v>1300200</v>
      </c>
      <c r="E20" s="5">
        <v>1378458</v>
      </c>
      <c r="F20" s="5">
        <v>2802641</v>
      </c>
      <c r="G20" s="4">
        <v>46.39</v>
      </c>
      <c r="H20" s="4">
        <v>49.18</v>
      </c>
      <c r="I20" s="5">
        <f t="shared" si="0"/>
        <v>78258</v>
      </c>
      <c r="J20" s="2">
        <f t="shared" si="1"/>
        <v>2.7899999999999991</v>
      </c>
      <c r="K20" s="2" t="s">
        <v>51</v>
      </c>
      <c r="L20" s="2">
        <v>0</v>
      </c>
      <c r="M20" s="2">
        <v>1</v>
      </c>
      <c r="N20" s="2">
        <v>0</v>
      </c>
      <c r="O20" s="2" t="s">
        <v>51</v>
      </c>
      <c r="P20" s="2">
        <v>0</v>
      </c>
      <c r="Q20" s="4">
        <v>5</v>
      </c>
      <c r="R20" s="4">
        <f t="shared" si="2"/>
        <v>-2.2100000000000009</v>
      </c>
      <c r="S20" s="4">
        <f t="shared" si="3"/>
        <v>-7.2100000000000009</v>
      </c>
      <c r="T20" s="2">
        <v>18.899999999999999</v>
      </c>
      <c r="U20" s="4">
        <f t="shared" si="4"/>
        <v>-16.11</v>
      </c>
      <c r="V20" s="4">
        <f t="shared" si="5"/>
        <v>-21.11</v>
      </c>
      <c r="W20" s="4">
        <f t="shared" si="6"/>
        <v>11.95</v>
      </c>
      <c r="X20" s="4">
        <f t="shared" si="7"/>
        <v>-9.16</v>
      </c>
      <c r="Y20" s="4">
        <f t="shared" si="8"/>
        <v>-14.16</v>
      </c>
      <c r="Z20">
        <v>0</v>
      </c>
    </row>
    <row r="21" spans="1:26" ht="15.75" x14ac:dyDescent="0.25">
      <c r="A21" s="2" t="s">
        <v>138</v>
      </c>
      <c r="B21" s="2" t="s">
        <v>52</v>
      </c>
      <c r="C21" s="2">
        <v>2016</v>
      </c>
      <c r="D21" s="5">
        <v>521994</v>
      </c>
      <c r="E21" s="5">
        <v>495079</v>
      </c>
      <c r="F21" s="5">
        <v>1108294</v>
      </c>
      <c r="G21" s="4">
        <v>47.1</v>
      </c>
      <c r="H21" s="4">
        <v>44.67</v>
      </c>
      <c r="I21" s="5">
        <f t="shared" si="0"/>
        <v>-26915</v>
      </c>
      <c r="J21" s="2">
        <f t="shared" si="1"/>
        <v>-2.4299999999999997</v>
      </c>
      <c r="K21" s="2" t="s">
        <v>53</v>
      </c>
      <c r="L21" s="2">
        <v>1</v>
      </c>
      <c r="M21" s="2">
        <v>0</v>
      </c>
      <c r="N21" s="2">
        <v>0</v>
      </c>
      <c r="O21" s="2" t="s">
        <v>54</v>
      </c>
      <c r="P21" s="2">
        <v>1</v>
      </c>
      <c r="Q21" s="4">
        <v>-2</v>
      </c>
      <c r="R21" s="4">
        <f t="shared" si="2"/>
        <v>-0.42999999999999972</v>
      </c>
      <c r="S21" s="4">
        <f t="shared" si="3"/>
        <v>-0.42999999999999972</v>
      </c>
      <c r="T21" s="2">
        <v>-1</v>
      </c>
      <c r="U21" s="4">
        <f t="shared" si="4"/>
        <v>-1.4299999999999997</v>
      </c>
      <c r="V21" s="4">
        <f t="shared" si="5"/>
        <v>-1.4299999999999997</v>
      </c>
      <c r="W21" s="4">
        <f t="shared" si="6"/>
        <v>-1.5</v>
      </c>
      <c r="X21" s="4">
        <f t="shared" si="7"/>
        <v>-0.92999999999999972</v>
      </c>
      <c r="Y21" s="4">
        <f t="shared" si="8"/>
        <v>-0.92999999999999972</v>
      </c>
      <c r="Z21">
        <v>3</v>
      </c>
    </row>
    <row r="22" spans="1:26" ht="15.75" x14ac:dyDescent="0.25">
      <c r="A22" s="2" t="s">
        <v>139</v>
      </c>
      <c r="B22" s="2" t="s">
        <v>55</v>
      </c>
      <c r="C22" s="2">
        <v>2016</v>
      </c>
      <c r="D22" s="5">
        <v>354649</v>
      </c>
      <c r="E22" s="5">
        <v>353632</v>
      </c>
      <c r="F22" s="5">
        <v>738620</v>
      </c>
      <c r="G22" s="4">
        <v>47.98</v>
      </c>
      <c r="H22" s="4">
        <v>47.84</v>
      </c>
      <c r="I22" s="5">
        <f t="shared" si="0"/>
        <v>-1017</v>
      </c>
      <c r="J22" s="2">
        <f t="shared" si="1"/>
        <v>-0.13999999999999346</v>
      </c>
      <c r="K22" s="2" t="s">
        <v>56</v>
      </c>
      <c r="L22" s="2">
        <v>0</v>
      </c>
      <c r="M22" s="2">
        <v>1</v>
      </c>
      <c r="N22" s="2">
        <v>1</v>
      </c>
      <c r="O22" s="2" t="s">
        <v>57</v>
      </c>
      <c r="P22" s="2">
        <v>1</v>
      </c>
      <c r="Q22" s="4">
        <v>-1</v>
      </c>
      <c r="R22" s="4">
        <f t="shared" si="2"/>
        <v>0.86000000000000654</v>
      </c>
      <c r="S22" s="4">
        <f t="shared" si="3"/>
        <v>-4.1399999999999935</v>
      </c>
      <c r="T22" s="2">
        <v>0.9</v>
      </c>
      <c r="U22" s="4">
        <f t="shared" si="4"/>
        <v>-1.0399999999999934</v>
      </c>
      <c r="V22" s="4">
        <f t="shared" si="5"/>
        <v>-6.0399999999999938</v>
      </c>
      <c r="W22" s="4">
        <f t="shared" si="6"/>
        <v>-4.9999999999999989E-2</v>
      </c>
      <c r="X22" s="4">
        <f t="shared" si="7"/>
        <v>-8.9999999999993474E-2</v>
      </c>
      <c r="Y22" s="4">
        <f t="shared" si="8"/>
        <v>-5.0899999999999936</v>
      </c>
      <c r="Z22">
        <v>2</v>
      </c>
    </row>
    <row r="23" spans="1:26" ht="15.75" x14ac:dyDescent="0.25">
      <c r="A23" s="2" t="s">
        <v>161</v>
      </c>
      <c r="B23" s="2" t="s">
        <v>179</v>
      </c>
      <c r="C23" s="2">
        <v>2016</v>
      </c>
      <c r="D23" s="5">
        <v>5221945</v>
      </c>
      <c r="E23" s="5">
        <v>2009335</v>
      </c>
      <c r="F23" s="5">
        <v>7800619</v>
      </c>
      <c r="G23" s="4">
        <v>66.95</v>
      </c>
      <c r="H23" s="4">
        <v>25.76</v>
      </c>
      <c r="I23" s="5">
        <f t="shared" si="0"/>
        <v>-3212610</v>
      </c>
      <c r="J23" s="2">
        <f t="shared" si="1"/>
        <v>-41.19</v>
      </c>
      <c r="K23" s="2" t="s">
        <v>58</v>
      </c>
      <c r="L23" s="2">
        <v>1</v>
      </c>
      <c r="M23" s="2">
        <v>1</v>
      </c>
      <c r="N23" s="2">
        <v>0</v>
      </c>
      <c r="O23" s="2" t="s">
        <v>58</v>
      </c>
      <c r="P23" s="2">
        <v>1</v>
      </c>
      <c r="Q23" s="4">
        <v>-11</v>
      </c>
      <c r="R23" s="4">
        <f t="shared" si="2"/>
        <v>-30.189999999999998</v>
      </c>
      <c r="S23" s="4">
        <f t="shared" si="3"/>
        <v>-35.19</v>
      </c>
      <c r="T23" s="2">
        <v>-21.4</v>
      </c>
      <c r="U23" s="4">
        <f t="shared" si="4"/>
        <v>-19.79</v>
      </c>
      <c r="V23" s="4">
        <f t="shared" si="5"/>
        <v>-24.79</v>
      </c>
      <c r="W23" s="4">
        <f t="shared" si="6"/>
        <v>-16.2</v>
      </c>
      <c r="X23" s="4">
        <f t="shared" si="7"/>
        <v>-24.99</v>
      </c>
      <c r="Y23" s="4">
        <f t="shared" si="8"/>
        <v>-29.99</v>
      </c>
      <c r="Z23">
        <v>3</v>
      </c>
    </row>
    <row r="24" spans="1:26" ht="15.75" x14ac:dyDescent="0.25">
      <c r="A24" s="2" t="s">
        <v>160</v>
      </c>
      <c r="B24" s="2" t="s">
        <v>172</v>
      </c>
      <c r="C24" s="2">
        <v>2016</v>
      </c>
      <c r="D24" s="5">
        <v>2128165</v>
      </c>
      <c r="E24" s="5">
        <v>2395376</v>
      </c>
      <c r="F24" s="5">
        <v>4691133</v>
      </c>
      <c r="G24" s="4">
        <v>45.37</v>
      </c>
      <c r="H24" s="4">
        <v>51.06</v>
      </c>
      <c r="I24" s="5">
        <f t="shared" si="0"/>
        <v>267211</v>
      </c>
      <c r="J24" s="2">
        <f t="shared" si="1"/>
        <v>5.6900000000000048</v>
      </c>
      <c r="K24" s="2" t="s">
        <v>17</v>
      </c>
      <c r="L24" s="2">
        <v>0</v>
      </c>
      <c r="M24" s="2">
        <v>1</v>
      </c>
      <c r="N24" s="2">
        <v>0</v>
      </c>
      <c r="O24" s="2" t="s">
        <v>17</v>
      </c>
      <c r="P24" s="2">
        <v>0</v>
      </c>
      <c r="Q24" s="4">
        <v>4</v>
      </c>
      <c r="R24" s="4">
        <f t="shared" si="2"/>
        <v>1.6900000000000048</v>
      </c>
      <c r="S24" s="4">
        <f t="shared" si="3"/>
        <v>-3.3099999999999952</v>
      </c>
      <c r="T24" s="2">
        <v>5.8</v>
      </c>
      <c r="U24" s="4">
        <f t="shared" si="4"/>
        <v>-0.10999999999999499</v>
      </c>
      <c r="V24" s="4">
        <f t="shared" si="5"/>
        <v>-5.109999999999995</v>
      </c>
      <c r="W24" s="4">
        <f t="shared" si="6"/>
        <v>4.9000000000000004</v>
      </c>
      <c r="X24" s="4">
        <f t="shared" si="7"/>
        <v>0.79000000000000448</v>
      </c>
      <c r="Y24" s="4">
        <f t="shared" si="8"/>
        <v>-4.2099999999999955</v>
      </c>
      <c r="Z24">
        <v>0</v>
      </c>
    </row>
    <row r="25" spans="1:26" ht="15.75" x14ac:dyDescent="0.25">
      <c r="A25" s="2" t="s">
        <v>159</v>
      </c>
      <c r="B25" s="2" t="s">
        <v>174</v>
      </c>
      <c r="C25" s="2">
        <v>2016</v>
      </c>
      <c r="D25" s="5">
        <v>58116</v>
      </c>
      <c r="E25" s="5">
        <v>268788</v>
      </c>
      <c r="F25" s="5">
        <v>342501</v>
      </c>
      <c r="G25" s="4">
        <v>16.97</v>
      </c>
      <c r="H25" s="4">
        <v>78.48</v>
      </c>
      <c r="I25" s="5">
        <f t="shared" si="0"/>
        <v>210672</v>
      </c>
      <c r="J25" s="2">
        <f t="shared" si="1"/>
        <v>61.510000000000005</v>
      </c>
      <c r="K25" s="2" t="s">
        <v>24</v>
      </c>
      <c r="L25" s="2">
        <v>0</v>
      </c>
      <c r="M25" s="2">
        <v>1</v>
      </c>
      <c r="N25" s="2">
        <v>0</v>
      </c>
      <c r="O25" s="2" t="s">
        <v>24</v>
      </c>
      <c r="P25" s="2">
        <v>0</v>
      </c>
      <c r="Q25" s="4">
        <v>10</v>
      </c>
      <c r="R25" s="4">
        <f t="shared" si="2"/>
        <v>51.510000000000005</v>
      </c>
      <c r="S25" s="4">
        <f t="shared" si="3"/>
        <v>46.510000000000005</v>
      </c>
      <c r="T25" s="2">
        <v>34.200000000000003</v>
      </c>
      <c r="U25" s="4">
        <f t="shared" si="4"/>
        <v>27.310000000000002</v>
      </c>
      <c r="V25" s="4">
        <f t="shared" si="5"/>
        <v>22.310000000000002</v>
      </c>
      <c r="W25" s="4">
        <f t="shared" si="6"/>
        <v>22.1</v>
      </c>
      <c r="X25" s="4">
        <f t="shared" si="7"/>
        <v>39.410000000000004</v>
      </c>
      <c r="Y25" s="4">
        <f t="shared" si="8"/>
        <v>34.410000000000004</v>
      </c>
      <c r="Z25">
        <v>0</v>
      </c>
    </row>
    <row r="26" spans="1:26" ht="15.75" x14ac:dyDescent="0.25">
      <c r="A26" s="2" t="s">
        <v>141</v>
      </c>
      <c r="B26" s="2" t="s">
        <v>59</v>
      </c>
      <c r="C26" s="2">
        <v>2016</v>
      </c>
      <c r="D26" s="5">
        <v>1996908</v>
      </c>
      <c r="E26" s="5">
        <v>3118567</v>
      </c>
      <c r="F26" s="5">
        <v>5374164</v>
      </c>
      <c r="G26" s="4">
        <v>37.159999999999997</v>
      </c>
      <c r="H26" s="4">
        <v>58.03</v>
      </c>
      <c r="I26" s="5">
        <f t="shared" si="0"/>
        <v>1121659</v>
      </c>
      <c r="J26" s="2">
        <f t="shared" si="1"/>
        <v>20.870000000000005</v>
      </c>
      <c r="K26" s="2" t="s">
        <v>60</v>
      </c>
      <c r="L26" s="2">
        <v>0</v>
      </c>
      <c r="M26" s="2">
        <v>1</v>
      </c>
      <c r="N26" s="2">
        <v>0</v>
      </c>
      <c r="O26" s="2" t="s">
        <v>60</v>
      </c>
      <c r="P26" s="2">
        <v>0</v>
      </c>
      <c r="Q26" s="4">
        <v>1</v>
      </c>
      <c r="R26" s="4">
        <f t="shared" si="2"/>
        <v>19.870000000000005</v>
      </c>
      <c r="S26" s="4">
        <f t="shared" si="3"/>
        <v>14.870000000000005</v>
      </c>
      <c r="T26" s="2">
        <v>7.9</v>
      </c>
      <c r="U26" s="4">
        <f t="shared" si="4"/>
        <v>12.970000000000004</v>
      </c>
      <c r="V26" s="4">
        <f t="shared" si="5"/>
        <v>7.9700000000000042</v>
      </c>
      <c r="W26" s="4">
        <f t="shared" si="6"/>
        <v>4.45</v>
      </c>
      <c r="X26" s="4">
        <f t="shared" si="7"/>
        <v>16.420000000000005</v>
      </c>
      <c r="Y26" s="4">
        <f t="shared" si="8"/>
        <v>11.420000000000005</v>
      </c>
      <c r="Z26">
        <v>0</v>
      </c>
    </row>
    <row r="27" spans="1:26" ht="15.75" x14ac:dyDescent="0.25">
      <c r="A27" s="2" t="s">
        <v>142</v>
      </c>
      <c r="B27" s="2" t="s">
        <v>61</v>
      </c>
      <c r="C27" s="2">
        <v>2016</v>
      </c>
      <c r="D27" s="5">
        <v>355911</v>
      </c>
      <c r="E27" s="5">
        <v>980892</v>
      </c>
      <c r="F27" s="5">
        <v>1448047</v>
      </c>
      <c r="G27" s="4">
        <v>24.58</v>
      </c>
      <c r="H27" s="4">
        <v>67.739999999999995</v>
      </c>
      <c r="I27" s="5">
        <f t="shared" si="0"/>
        <v>624981</v>
      </c>
      <c r="J27" s="2">
        <f t="shared" si="1"/>
        <v>43.16</v>
      </c>
      <c r="K27" s="2" t="s">
        <v>62</v>
      </c>
      <c r="L27" s="2">
        <v>0</v>
      </c>
      <c r="M27" s="2">
        <v>1</v>
      </c>
      <c r="N27" s="2">
        <v>0</v>
      </c>
      <c r="O27" s="2" t="s">
        <v>62</v>
      </c>
      <c r="P27" s="2">
        <v>0</v>
      </c>
      <c r="Q27" s="4">
        <v>19</v>
      </c>
      <c r="R27" s="4">
        <f t="shared" si="2"/>
        <v>24.159999999999997</v>
      </c>
      <c r="S27" s="4">
        <f t="shared" si="3"/>
        <v>19.159999999999997</v>
      </c>
      <c r="T27" s="2">
        <v>38.200000000000003</v>
      </c>
      <c r="U27" s="4">
        <f t="shared" si="4"/>
        <v>4.9599999999999937</v>
      </c>
      <c r="V27" s="4">
        <f t="shared" si="5"/>
        <v>-4.0000000000006253E-2</v>
      </c>
      <c r="W27" s="4">
        <f t="shared" si="6"/>
        <v>28.6</v>
      </c>
      <c r="X27" s="4">
        <f t="shared" si="7"/>
        <v>14.559999999999995</v>
      </c>
      <c r="Y27" s="4">
        <f t="shared" si="8"/>
        <v>9.5599999999999952</v>
      </c>
      <c r="Z27">
        <v>0</v>
      </c>
    </row>
    <row r="28" spans="1:26" ht="15.75" x14ac:dyDescent="0.25">
      <c r="A28" s="2" t="s">
        <v>143</v>
      </c>
      <c r="B28" s="2" t="s">
        <v>63</v>
      </c>
      <c r="C28" s="2">
        <v>2016</v>
      </c>
      <c r="D28" s="5">
        <v>1105119</v>
      </c>
      <c r="E28" s="5">
        <v>651106</v>
      </c>
      <c r="F28" s="5">
        <v>1952478</v>
      </c>
      <c r="G28" s="4">
        <v>56.6</v>
      </c>
      <c r="H28" s="4">
        <v>33.35</v>
      </c>
      <c r="I28" s="5">
        <f t="shared" si="0"/>
        <v>-454013</v>
      </c>
      <c r="J28" s="2">
        <f t="shared" si="1"/>
        <v>-23.25</v>
      </c>
      <c r="K28" s="2" t="s">
        <v>64</v>
      </c>
      <c r="L28" s="2">
        <v>1</v>
      </c>
      <c r="M28" s="2">
        <v>1</v>
      </c>
      <c r="N28" s="2">
        <v>0</v>
      </c>
      <c r="O28" s="2" t="s">
        <v>64</v>
      </c>
      <c r="P28" s="2">
        <v>1</v>
      </c>
      <c r="Q28" s="4">
        <v>-5</v>
      </c>
      <c r="R28" s="4">
        <f t="shared" si="2"/>
        <v>-18.25</v>
      </c>
      <c r="S28" s="4">
        <f t="shared" si="3"/>
        <v>-23.25</v>
      </c>
      <c r="T28" s="2">
        <v>-8.6999999999999993</v>
      </c>
      <c r="U28" s="4">
        <f t="shared" si="4"/>
        <v>-14.55</v>
      </c>
      <c r="V28" s="4">
        <f t="shared" si="5"/>
        <v>-19.55</v>
      </c>
      <c r="W28" s="4">
        <f t="shared" si="6"/>
        <v>-6.85</v>
      </c>
      <c r="X28" s="4">
        <f t="shared" si="7"/>
        <v>-16.399999999999999</v>
      </c>
      <c r="Y28" s="4">
        <f t="shared" si="8"/>
        <v>-21.4</v>
      </c>
      <c r="Z28">
        <v>3</v>
      </c>
    </row>
    <row r="29" spans="1:26" ht="15.75" x14ac:dyDescent="0.25">
      <c r="A29" s="2" t="s">
        <v>158</v>
      </c>
      <c r="B29" s="2" t="s">
        <v>180</v>
      </c>
      <c r="C29" s="2">
        <v>2016</v>
      </c>
      <c r="D29" s="5">
        <v>2865012</v>
      </c>
      <c r="E29" s="5">
        <v>2951702</v>
      </c>
      <c r="F29" s="5">
        <v>6051941</v>
      </c>
      <c r="G29" s="4">
        <v>47.34</v>
      </c>
      <c r="H29" s="4">
        <v>48.77</v>
      </c>
      <c r="I29" s="5">
        <f t="shared" si="0"/>
        <v>86690</v>
      </c>
      <c r="J29" s="2">
        <f t="shared" si="1"/>
        <v>1.4299999999999997</v>
      </c>
      <c r="K29" s="2" t="s">
        <v>65</v>
      </c>
      <c r="L29" s="2">
        <v>0</v>
      </c>
      <c r="M29" s="2">
        <v>1</v>
      </c>
      <c r="N29" s="2">
        <v>0</v>
      </c>
      <c r="O29" s="2" t="s">
        <v>65</v>
      </c>
      <c r="P29" s="2">
        <v>0</v>
      </c>
      <c r="Q29" s="4">
        <v>-1</v>
      </c>
      <c r="R29" s="4">
        <f t="shared" si="2"/>
        <v>2.4299999999999997</v>
      </c>
      <c r="S29" s="4">
        <f t="shared" si="3"/>
        <v>-2.5700000000000003</v>
      </c>
      <c r="T29" s="2">
        <v>1.7</v>
      </c>
      <c r="U29" s="4">
        <f t="shared" si="4"/>
        <v>-0.27000000000000024</v>
      </c>
      <c r="V29" s="4">
        <f t="shared" si="5"/>
        <v>-5.2700000000000005</v>
      </c>
      <c r="W29" s="4">
        <f t="shared" si="6"/>
        <v>0.35</v>
      </c>
      <c r="X29" s="4">
        <f t="shared" si="7"/>
        <v>1.0799999999999996</v>
      </c>
      <c r="Y29" s="4">
        <f t="shared" si="8"/>
        <v>-3.9200000000000004</v>
      </c>
      <c r="Z29">
        <v>0</v>
      </c>
    </row>
    <row r="30" spans="1:26" ht="15.75" x14ac:dyDescent="0.25">
      <c r="A30" s="2" t="s">
        <v>157</v>
      </c>
      <c r="B30" s="2" t="s">
        <v>157</v>
      </c>
      <c r="C30" s="2">
        <v>2016</v>
      </c>
      <c r="D30" s="5">
        <v>757002</v>
      </c>
      <c r="E30" s="5">
        <v>1241609</v>
      </c>
      <c r="F30" s="5">
        <v>2049893</v>
      </c>
      <c r="G30" s="4">
        <v>36.93</v>
      </c>
      <c r="H30" s="4">
        <v>60.57</v>
      </c>
      <c r="I30" s="5">
        <f t="shared" si="0"/>
        <v>484607</v>
      </c>
      <c r="J30" s="2">
        <f t="shared" si="1"/>
        <v>23.64</v>
      </c>
      <c r="K30" s="2" t="s">
        <v>18</v>
      </c>
      <c r="L30" s="2">
        <v>0</v>
      </c>
      <c r="M30" s="2">
        <v>1</v>
      </c>
      <c r="N30" s="2">
        <v>0</v>
      </c>
      <c r="O30" s="2" t="s">
        <v>18</v>
      </c>
      <c r="P30" s="2">
        <v>0</v>
      </c>
      <c r="Q30" s="4">
        <v>8</v>
      </c>
      <c r="R30" s="4">
        <f t="shared" si="2"/>
        <v>15.64</v>
      </c>
      <c r="S30" s="4">
        <f t="shared" si="3"/>
        <v>10.64</v>
      </c>
      <c r="T30" s="2">
        <v>15.9</v>
      </c>
      <c r="U30" s="4">
        <f t="shared" si="4"/>
        <v>7.74</v>
      </c>
      <c r="V30" s="4">
        <f t="shared" si="5"/>
        <v>2.74</v>
      </c>
      <c r="W30" s="4">
        <f t="shared" si="6"/>
        <v>11.95</v>
      </c>
      <c r="X30" s="4">
        <f t="shared" si="7"/>
        <v>11.690000000000001</v>
      </c>
      <c r="Y30" s="4">
        <f t="shared" si="8"/>
        <v>6.6900000000000013</v>
      </c>
      <c r="Z30">
        <v>0</v>
      </c>
    </row>
    <row r="31" spans="1:26" ht="15.75" x14ac:dyDescent="0.25">
      <c r="A31" s="2" t="s">
        <v>156</v>
      </c>
      <c r="B31" s="2" t="s">
        <v>175</v>
      </c>
      <c r="C31" s="2">
        <v>2016</v>
      </c>
      <c r="D31" s="5">
        <v>104125</v>
      </c>
      <c r="E31" s="5">
        <v>265494</v>
      </c>
      <c r="F31" s="5">
        <v>369619</v>
      </c>
      <c r="G31" s="4">
        <v>28.17</v>
      </c>
      <c r="H31" s="4">
        <v>71.83</v>
      </c>
      <c r="I31" s="5">
        <f t="shared" si="0"/>
        <v>161369</v>
      </c>
      <c r="J31" s="2">
        <f t="shared" si="1"/>
        <v>43.66</v>
      </c>
      <c r="K31" s="2" t="s">
        <v>25</v>
      </c>
      <c r="L31" s="2">
        <v>0</v>
      </c>
      <c r="M31" s="2">
        <v>1</v>
      </c>
      <c r="N31" s="2">
        <v>0</v>
      </c>
      <c r="O31" s="2" t="s">
        <v>25</v>
      </c>
      <c r="P31" s="2">
        <v>0</v>
      </c>
      <c r="Q31" s="4">
        <v>10</v>
      </c>
      <c r="R31" s="4">
        <f t="shared" si="2"/>
        <v>33.659999999999997</v>
      </c>
      <c r="S31" s="4">
        <f t="shared" si="3"/>
        <v>28.659999999999997</v>
      </c>
      <c r="T31" s="2">
        <v>29.4</v>
      </c>
      <c r="U31" s="4">
        <f t="shared" si="4"/>
        <v>14.259999999999998</v>
      </c>
      <c r="V31" s="4">
        <f t="shared" si="5"/>
        <v>9.259999999999998</v>
      </c>
      <c r="W31" s="4">
        <f t="shared" si="6"/>
        <v>19.7</v>
      </c>
      <c r="X31" s="4">
        <f t="shared" si="7"/>
        <v>23.959999999999997</v>
      </c>
      <c r="Y31" s="4">
        <f t="shared" si="8"/>
        <v>18.959999999999997</v>
      </c>
      <c r="Z31">
        <v>0</v>
      </c>
    </row>
    <row r="32" spans="1:26" ht="15.75" x14ac:dyDescent="0.25">
      <c r="A32" s="2" t="s">
        <v>147</v>
      </c>
      <c r="B32" s="2" t="s">
        <v>66</v>
      </c>
      <c r="C32" s="2">
        <v>2016</v>
      </c>
      <c r="D32" s="5">
        <v>301860</v>
      </c>
      <c r="E32" s="5">
        <v>760241</v>
      </c>
      <c r="F32" s="5">
        <v>1115608</v>
      </c>
      <c r="G32" s="4">
        <v>27.06</v>
      </c>
      <c r="H32" s="4">
        <v>68.150000000000006</v>
      </c>
      <c r="I32" s="5">
        <f t="shared" si="0"/>
        <v>458381</v>
      </c>
      <c r="J32" s="2">
        <f t="shared" si="1"/>
        <v>41.09</v>
      </c>
      <c r="K32" s="2" t="s">
        <v>67</v>
      </c>
      <c r="L32" s="2">
        <v>0</v>
      </c>
      <c r="M32" s="2">
        <v>1</v>
      </c>
      <c r="N32" s="2">
        <v>0</v>
      </c>
      <c r="O32" s="2" t="s">
        <v>67</v>
      </c>
      <c r="P32" s="2">
        <v>0</v>
      </c>
      <c r="Q32" s="4">
        <v>22</v>
      </c>
      <c r="R32" s="4">
        <f t="shared" si="2"/>
        <v>19.090000000000003</v>
      </c>
      <c r="S32" s="4">
        <f t="shared" si="3"/>
        <v>14.090000000000003</v>
      </c>
      <c r="T32" s="2">
        <v>28.1</v>
      </c>
      <c r="U32" s="4">
        <f t="shared" si="4"/>
        <v>12.990000000000002</v>
      </c>
      <c r="V32" s="4">
        <f t="shared" si="5"/>
        <v>7.990000000000002</v>
      </c>
      <c r="W32" s="4">
        <f t="shared" si="6"/>
        <v>25.05</v>
      </c>
      <c r="X32" s="4">
        <f t="shared" si="7"/>
        <v>16.040000000000003</v>
      </c>
      <c r="Y32" s="4">
        <f t="shared" si="8"/>
        <v>11.040000000000003</v>
      </c>
      <c r="Z32">
        <v>0</v>
      </c>
    </row>
    <row r="33" spans="1:26" ht="15.75" x14ac:dyDescent="0.25">
      <c r="A33" s="2" t="s">
        <v>148</v>
      </c>
      <c r="B33" s="2" t="s">
        <v>68</v>
      </c>
      <c r="C33" s="2">
        <v>2016</v>
      </c>
      <c r="D33" s="5">
        <v>192243</v>
      </c>
      <c r="E33" s="5">
        <v>103637</v>
      </c>
      <c r="F33" s="5">
        <v>320467</v>
      </c>
      <c r="G33" s="4">
        <v>59.99</v>
      </c>
      <c r="H33" s="4">
        <v>32.340000000000003</v>
      </c>
      <c r="I33" s="5">
        <f t="shared" si="0"/>
        <v>-88606</v>
      </c>
      <c r="J33" s="2">
        <f t="shared" si="1"/>
        <v>-27.65</v>
      </c>
      <c r="K33" s="2" t="s">
        <v>69</v>
      </c>
      <c r="L33" s="2">
        <v>1</v>
      </c>
      <c r="M33" s="2">
        <v>1</v>
      </c>
      <c r="N33" s="2">
        <v>0</v>
      </c>
      <c r="O33" s="2" t="s">
        <v>69</v>
      </c>
      <c r="P33" s="2">
        <v>1</v>
      </c>
      <c r="Q33" s="4">
        <v>-16</v>
      </c>
      <c r="R33" s="4">
        <f t="shared" si="2"/>
        <v>-11.649999999999999</v>
      </c>
      <c r="S33" s="4">
        <f t="shared" si="3"/>
        <v>-16.649999999999999</v>
      </c>
      <c r="T33" s="2">
        <v>-26.2</v>
      </c>
      <c r="U33" s="4">
        <f t="shared" si="4"/>
        <v>-1.4499999999999993</v>
      </c>
      <c r="V33" s="4">
        <f t="shared" si="5"/>
        <v>-6.4499999999999993</v>
      </c>
      <c r="W33" s="4">
        <f t="shared" si="6"/>
        <v>-21.1</v>
      </c>
      <c r="X33" s="4">
        <f t="shared" si="7"/>
        <v>-6.5499999999999972</v>
      </c>
      <c r="Y33" s="4">
        <f t="shared" si="8"/>
        <v>-11.549999999999997</v>
      </c>
      <c r="Z33">
        <v>3</v>
      </c>
    </row>
    <row r="34" spans="1:26" ht="15.75" x14ac:dyDescent="0.25">
      <c r="A34" s="2" t="s">
        <v>149</v>
      </c>
      <c r="B34" s="2" t="s">
        <v>70</v>
      </c>
      <c r="C34" s="2">
        <v>2016</v>
      </c>
      <c r="D34" s="5">
        <v>1913979</v>
      </c>
      <c r="E34" s="5">
        <v>1329338</v>
      </c>
      <c r="F34" s="5">
        <v>3243317</v>
      </c>
      <c r="G34" s="4">
        <v>59.01</v>
      </c>
      <c r="H34" s="4">
        <v>40.99</v>
      </c>
      <c r="I34" s="5">
        <f t="shared" si="0"/>
        <v>-584641</v>
      </c>
      <c r="J34" s="2">
        <f t="shared" si="1"/>
        <v>-18.019999999999996</v>
      </c>
      <c r="K34" s="2" t="s">
        <v>71</v>
      </c>
      <c r="L34" s="2">
        <v>1</v>
      </c>
      <c r="M34" s="2">
        <v>1</v>
      </c>
      <c r="N34" s="2">
        <v>0</v>
      </c>
      <c r="O34" s="2" t="s">
        <v>71</v>
      </c>
      <c r="P34" s="2">
        <v>1</v>
      </c>
      <c r="Q34" s="4">
        <v>-5</v>
      </c>
      <c r="R34" s="4">
        <f t="shared" si="2"/>
        <v>-13.019999999999996</v>
      </c>
      <c r="S34" s="4">
        <f t="shared" si="3"/>
        <v>-18.019999999999996</v>
      </c>
      <c r="T34" s="2">
        <v>-13</v>
      </c>
      <c r="U34" s="4">
        <f t="shared" si="4"/>
        <v>-5.019999999999996</v>
      </c>
      <c r="V34" s="4">
        <f t="shared" si="5"/>
        <v>-10.019999999999996</v>
      </c>
      <c r="W34" s="4">
        <f t="shared" si="6"/>
        <v>-9</v>
      </c>
      <c r="X34" s="4">
        <f t="shared" si="7"/>
        <v>-9.019999999999996</v>
      </c>
      <c r="Y34" s="4">
        <f t="shared" si="8"/>
        <v>-14.019999999999996</v>
      </c>
      <c r="Z34">
        <v>3</v>
      </c>
    </row>
    <row r="35" spans="1:26" ht="15.75" x14ac:dyDescent="0.25">
      <c r="A35" s="2" t="s">
        <v>150</v>
      </c>
      <c r="B35" s="2" t="s">
        <v>72</v>
      </c>
      <c r="C35" s="2">
        <v>2016</v>
      </c>
      <c r="D35" s="5">
        <v>1380335</v>
      </c>
      <c r="E35" s="5">
        <v>1479471</v>
      </c>
      <c r="F35" s="5">
        <v>2947345</v>
      </c>
      <c r="G35" s="4">
        <v>46.8</v>
      </c>
      <c r="H35" s="4">
        <v>50.2</v>
      </c>
      <c r="I35" s="5">
        <f t="shared" si="0"/>
        <v>99136</v>
      </c>
      <c r="J35" s="2">
        <f t="shared" si="1"/>
        <v>3.4000000000000057</v>
      </c>
      <c r="K35" s="2" t="s">
        <v>73</v>
      </c>
      <c r="L35" s="2">
        <v>0</v>
      </c>
      <c r="M35" s="2">
        <v>1</v>
      </c>
      <c r="N35" s="2">
        <v>0</v>
      </c>
      <c r="O35" s="2" t="s">
        <v>73</v>
      </c>
      <c r="P35" s="2">
        <v>0</v>
      </c>
      <c r="Q35" s="4">
        <v>-2</v>
      </c>
      <c r="R35" s="4">
        <f t="shared" si="2"/>
        <v>5.4000000000000057</v>
      </c>
      <c r="S35" s="4">
        <f t="shared" si="3"/>
        <v>0.40000000000000568</v>
      </c>
      <c r="T35" s="2">
        <v>1.4</v>
      </c>
      <c r="U35" s="4">
        <f t="shared" si="4"/>
        <v>2.0000000000000058</v>
      </c>
      <c r="V35" s="4">
        <f t="shared" si="5"/>
        <v>-2.9999999999999942</v>
      </c>
      <c r="W35" s="4">
        <f t="shared" si="6"/>
        <v>-0.30000000000000004</v>
      </c>
      <c r="X35" s="4">
        <f t="shared" si="7"/>
        <v>3.7000000000000055</v>
      </c>
      <c r="Y35" s="4">
        <f t="shared" si="8"/>
        <v>-1.2999999999999945</v>
      </c>
      <c r="Z35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106A-C31A-4438-A8DE-283649AB5554}">
  <dimension ref="A1:X51"/>
  <sheetViews>
    <sheetView topLeftCell="N34" workbookViewId="0">
      <selection activeCell="X49" sqref="C49:X49"/>
    </sheetView>
  </sheetViews>
  <sheetFormatPr defaultRowHeight="15" x14ac:dyDescent="0.25"/>
  <cols>
    <col min="1" max="1" width="15.28515625" bestFit="1" customWidth="1"/>
  </cols>
  <sheetData>
    <row r="1" spans="1:24" ht="15.75" x14ac:dyDescent="0.25">
      <c r="A1" t="s">
        <v>77</v>
      </c>
      <c r="B1" s="1" t="s">
        <v>186</v>
      </c>
      <c r="C1" s="1" t="s">
        <v>187</v>
      </c>
      <c r="D1" s="1" t="s">
        <v>188</v>
      </c>
      <c r="E1" s="1" t="s">
        <v>189</v>
      </c>
      <c r="F1" s="1" t="s">
        <v>191</v>
      </c>
      <c r="G1" s="1" t="s">
        <v>190</v>
      </c>
      <c r="H1" s="1" t="s">
        <v>192</v>
      </c>
      <c r="I1" s="1" t="s">
        <v>193</v>
      </c>
      <c r="J1" s="1" t="s">
        <v>2</v>
      </c>
      <c r="K1" s="1" t="s">
        <v>194</v>
      </c>
      <c r="L1" s="1" t="s">
        <v>195</v>
      </c>
      <c r="M1" s="1" t="s">
        <v>196</v>
      </c>
      <c r="N1" s="1" t="s">
        <v>3</v>
      </c>
      <c r="O1" s="1" t="s">
        <v>197</v>
      </c>
      <c r="P1" s="1" t="s">
        <v>171</v>
      </c>
      <c r="Q1" s="1" t="s">
        <v>198</v>
      </c>
      <c r="R1" s="1" t="s">
        <v>199</v>
      </c>
      <c r="S1" s="1" t="s">
        <v>169</v>
      </c>
      <c r="T1" s="1" t="s">
        <v>200</v>
      </c>
      <c r="U1" s="1" t="s">
        <v>201</v>
      </c>
      <c r="V1" s="2" t="s">
        <v>202</v>
      </c>
      <c r="W1" s="2" t="s">
        <v>203</v>
      </c>
      <c r="X1" s="2" t="s">
        <v>204</v>
      </c>
    </row>
    <row r="2" spans="1:24" ht="15.75" x14ac:dyDescent="0.25">
      <c r="A2" t="s">
        <v>82</v>
      </c>
      <c r="B2">
        <v>2016</v>
      </c>
      <c r="C2" s="5">
        <v>748709</v>
      </c>
      <c r="D2" s="5">
        <v>1335104</v>
      </c>
      <c r="E2" s="5">
        <v>2087444</v>
      </c>
      <c r="F2" s="4">
        <v>35.869999999999997</v>
      </c>
      <c r="G2" s="4">
        <v>63.96</v>
      </c>
      <c r="H2" s="5">
        <f t="shared" ref="H2:H8" si="0">D2-C2</f>
        <v>586395</v>
      </c>
      <c r="I2" s="2">
        <f t="shared" ref="I2:I8" si="1">G2-F2</f>
        <v>28.090000000000003</v>
      </c>
      <c r="J2" s="2" t="s">
        <v>6</v>
      </c>
      <c r="K2" s="2" t="s">
        <v>7</v>
      </c>
      <c r="L2" s="2">
        <v>1</v>
      </c>
      <c r="M2" s="2">
        <v>0</v>
      </c>
      <c r="N2" s="2" t="s">
        <v>6</v>
      </c>
      <c r="O2" s="2" t="s">
        <v>7</v>
      </c>
      <c r="P2" s="4">
        <v>14</v>
      </c>
      <c r="Q2" s="4">
        <f t="shared" ref="Q2:Q8" si="2">I2-P2</f>
        <v>14.090000000000003</v>
      </c>
      <c r="R2" s="4">
        <f t="shared" ref="R2:R8" si="3">Q2-(L2*5)</f>
        <v>9.0900000000000034</v>
      </c>
      <c r="S2" s="2">
        <v>28.9</v>
      </c>
      <c r="T2" s="4">
        <f t="shared" ref="T2:T8" si="4">I2-S2</f>
        <v>-0.80999999999999517</v>
      </c>
      <c r="U2" s="4">
        <f t="shared" ref="U2:U8" si="5">T2-(L2*5)</f>
        <v>-5.8099999999999952</v>
      </c>
      <c r="V2" s="4">
        <f>(S2+P2)/2</f>
        <v>21.45</v>
      </c>
      <c r="W2" s="4">
        <f>I2-V2</f>
        <v>6.6400000000000041</v>
      </c>
      <c r="X2" s="4">
        <f>W2-(L2*5)</f>
        <v>1.6400000000000041</v>
      </c>
    </row>
    <row r="3" spans="1:24" ht="15.75" x14ac:dyDescent="0.25">
      <c r="A3" t="s">
        <v>84</v>
      </c>
      <c r="B3">
        <v>2016</v>
      </c>
      <c r="C3" s="5">
        <v>36200</v>
      </c>
      <c r="D3" s="5">
        <v>138149</v>
      </c>
      <c r="E3" s="5">
        <v>311441</v>
      </c>
      <c r="F3" s="4">
        <v>11.62</v>
      </c>
      <c r="G3" s="4">
        <v>44.36</v>
      </c>
      <c r="H3" s="5">
        <f t="shared" si="0"/>
        <v>101949</v>
      </c>
      <c r="I3" s="2">
        <f t="shared" si="1"/>
        <v>32.74</v>
      </c>
      <c r="J3" s="2" t="s">
        <v>9</v>
      </c>
      <c r="K3" s="2" t="s">
        <v>7</v>
      </c>
      <c r="L3" s="2">
        <v>1</v>
      </c>
      <c r="M3" s="2">
        <v>0</v>
      </c>
      <c r="N3" s="2" t="s">
        <v>9</v>
      </c>
      <c r="O3" s="2" t="s">
        <v>7</v>
      </c>
      <c r="P3" s="4">
        <v>12</v>
      </c>
      <c r="Q3" s="4">
        <f t="shared" si="2"/>
        <v>20.740000000000002</v>
      </c>
      <c r="R3" s="4">
        <f t="shared" si="3"/>
        <v>15.740000000000002</v>
      </c>
      <c r="S3" s="2">
        <v>17.100000000000001</v>
      </c>
      <c r="T3" s="4">
        <f t="shared" si="4"/>
        <v>15.64</v>
      </c>
      <c r="U3" s="4">
        <f t="shared" si="5"/>
        <v>10.64</v>
      </c>
      <c r="V3" s="4">
        <f t="shared" ref="V3:V8" si="6">(S3+P3)/2</f>
        <v>14.55</v>
      </c>
      <c r="W3" s="4">
        <f t="shared" ref="W3:W8" si="7">I3-V3</f>
        <v>18.190000000000001</v>
      </c>
      <c r="X3" s="4">
        <f t="shared" ref="X3:X8" si="8">W3-(L3*5)</f>
        <v>13.190000000000001</v>
      </c>
    </row>
    <row r="4" spans="1:24" ht="15.75" x14ac:dyDescent="0.25">
      <c r="A4" t="s">
        <v>85</v>
      </c>
      <c r="B4">
        <v>2016</v>
      </c>
      <c r="C4" s="5">
        <v>1031245</v>
      </c>
      <c r="D4" s="5">
        <v>1359267</v>
      </c>
      <c r="E4" s="5">
        <v>2529146</v>
      </c>
      <c r="F4" s="4">
        <v>40.770000000000003</v>
      </c>
      <c r="G4" s="4">
        <v>53.74</v>
      </c>
      <c r="H4" s="5">
        <f t="shared" si="0"/>
        <v>328022</v>
      </c>
      <c r="I4" s="2">
        <f t="shared" si="1"/>
        <v>12.969999999999999</v>
      </c>
      <c r="J4" s="2" t="s">
        <v>11</v>
      </c>
      <c r="K4" s="2" t="s">
        <v>7</v>
      </c>
      <c r="L4" s="2">
        <v>1</v>
      </c>
      <c r="M4" s="2">
        <v>0</v>
      </c>
      <c r="N4" s="2" t="s">
        <v>11</v>
      </c>
      <c r="O4" s="2" t="s">
        <v>7</v>
      </c>
      <c r="P4" s="4">
        <v>7</v>
      </c>
      <c r="Q4" s="4">
        <f t="shared" si="2"/>
        <v>5.9699999999999989</v>
      </c>
      <c r="R4" s="4">
        <f t="shared" si="3"/>
        <v>0.96999999999999886</v>
      </c>
      <c r="S4" s="2">
        <v>7.4</v>
      </c>
      <c r="T4" s="4">
        <f t="shared" si="4"/>
        <v>5.5699999999999985</v>
      </c>
      <c r="U4" s="4">
        <f t="shared" si="5"/>
        <v>0.56999999999999851</v>
      </c>
      <c r="V4" s="4">
        <f t="shared" si="6"/>
        <v>7.2</v>
      </c>
      <c r="W4" s="4">
        <f t="shared" si="7"/>
        <v>5.7699999999999987</v>
      </c>
      <c r="X4" s="4">
        <f t="shared" si="8"/>
        <v>0.76999999999999869</v>
      </c>
    </row>
    <row r="5" spans="1:24" ht="15.75" x14ac:dyDescent="0.25">
      <c r="A5" t="s">
        <v>86</v>
      </c>
      <c r="B5">
        <v>2016</v>
      </c>
      <c r="C5" s="5">
        <v>400602</v>
      </c>
      <c r="D5" s="5">
        <v>661984</v>
      </c>
      <c r="E5" s="5">
        <v>1107522</v>
      </c>
      <c r="F5" s="4">
        <v>36.17</v>
      </c>
      <c r="G5" s="4">
        <v>59.77</v>
      </c>
      <c r="H5" s="5">
        <f t="shared" si="0"/>
        <v>261382</v>
      </c>
      <c r="I5" s="2">
        <f t="shared" si="1"/>
        <v>23.6</v>
      </c>
      <c r="J5" s="2" t="s">
        <v>13</v>
      </c>
      <c r="K5" s="2" t="s">
        <v>7</v>
      </c>
      <c r="L5" s="2">
        <v>1</v>
      </c>
      <c r="M5" s="2">
        <v>0</v>
      </c>
      <c r="N5" s="2" t="s">
        <v>13</v>
      </c>
      <c r="O5" s="2" t="s">
        <v>7</v>
      </c>
      <c r="P5" s="4">
        <v>14</v>
      </c>
      <c r="Q5" s="4">
        <f t="shared" si="2"/>
        <v>9.6000000000000014</v>
      </c>
      <c r="R5" s="4">
        <f t="shared" si="3"/>
        <v>4.6000000000000014</v>
      </c>
      <c r="S5" s="2">
        <v>28.6</v>
      </c>
      <c r="T5" s="4">
        <f t="shared" si="4"/>
        <v>-5</v>
      </c>
      <c r="U5" s="4">
        <f t="shared" si="5"/>
        <v>-10</v>
      </c>
      <c r="V5" s="4">
        <f t="shared" si="6"/>
        <v>21.3</v>
      </c>
      <c r="W5" s="4">
        <f t="shared" si="7"/>
        <v>2.3000000000000007</v>
      </c>
      <c r="X5" s="4">
        <f t="shared" si="8"/>
        <v>-2.6999999999999993</v>
      </c>
    </row>
    <row r="6" spans="1:24" ht="15.75" x14ac:dyDescent="0.25">
      <c r="A6" t="s">
        <v>166</v>
      </c>
      <c r="B6">
        <v>2016</v>
      </c>
      <c r="C6" s="5">
        <f>3000689+1416203+168805+98150+63330+32638+31485</f>
        <v>4811300</v>
      </c>
      <c r="D6" s="5">
        <f>584251+352821+323614+230944+112055+110557+93263+92325+69635+64120+63609+53023</f>
        <v>2150217</v>
      </c>
      <c r="E6" s="5">
        <v>7512322</v>
      </c>
      <c r="F6" s="4">
        <f>C6/E6*100</f>
        <v>64.045444271424998</v>
      </c>
      <c r="G6" s="4">
        <f>D6/E6*100</f>
        <v>28.622535083027589</v>
      </c>
      <c r="H6" s="5">
        <f t="shared" si="0"/>
        <v>-2661083</v>
      </c>
      <c r="I6" s="3">
        <f t="shared" si="1"/>
        <v>-35.422909188397412</v>
      </c>
      <c r="J6" s="2" t="s">
        <v>14</v>
      </c>
      <c r="K6" s="2" t="s">
        <v>15</v>
      </c>
      <c r="L6" s="2">
        <v>0</v>
      </c>
      <c r="M6" s="2">
        <v>0</v>
      </c>
      <c r="N6" s="2" t="s">
        <v>16</v>
      </c>
      <c r="O6" s="2" t="s">
        <v>15</v>
      </c>
      <c r="P6" s="4">
        <v>-7</v>
      </c>
      <c r="Q6" s="4">
        <f t="shared" si="2"/>
        <v>-28.422909188397412</v>
      </c>
      <c r="R6" s="4">
        <f t="shared" si="3"/>
        <v>-28.422909188397412</v>
      </c>
      <c r="S6" s="2">
        <v>-25.8</v>
      </c>
      <c r="T6" s="4">
        <f t="shared" si="4"/>
        <v>-9.6229091883974114</v>
      </c>
      <c r="U6" s="4">
        <f t="shared" si="5"/>
        <v>-9.6229091883974114</v>
      </c>
      <c r="V6" s="4">
        <f t="shared" si="6"/>
        <v>-16.399999999999999</v>
      </c>
      <c r="W6" s="4">
        <f t="shared" si="7"/>
        <v>-19.022909188397414</v>
      </c>
      <c r="X6" s="4">
        <f t="shared" si="8"/>
        <v>-19.022909188397414</v>
      </c>
    </row>
    <row r="7" spans="1:24" ht="15.75" x14ac:dyDescent="0.25">
      <c r="A7" t="s">
        <v>98</v>
      </c>
      <c r="B7">
        <v>2016</v>
      </c>
      <c r="C7" s="5">
        <v>1370710</v>
      </c>
      <c r="D7" s="5">
        <v>1215318</v>
      </c>
      <c r="E7" s="5">
        <v>2743023</v>
      </c>
      <c r="F7" s="4">
        <v>49.97</v>
      </c>
      <c r="G7" s="4">
        <v>44.31</v>
      </c>
      <c r="H7" s="5">
        <f t="shared" si="0"/>
        <v>-155392</v>
      </c>
      <c r="I7" s="2">
        <f t="shared" si="1"/>
        <v>-5.6599999999999966</v>
      </c>
      <c r="J7" s="2" t="s">
        <v>20</v>
      </c>
      <c r="K7" s="2" t="s">
        <v>15</v>
      </c>
      <c r="L7" s="2">
        <v>1</v>
      </c>
      <c r="M7" s="2">
        <v>0</v>
      </c>
      <c r="N7" s="2" t="s">
        <v>20</v>
      </c>
      <c r="O7" s="2" t="s">
        <v>15</v>
      </c>
      <c r="P7" s="4">
        <v>0</v>
      </c>
      <c r="Q7" s="4">
        <f t="shared" si="2"/>
        <v>-5.6599999999999966</v>
      </c>
      <c r="R7" s="4">
        <f t="shared" si="3"/>
        <v>-10.659999999999997</v>
      </c>
      <c r="S7" s="2">
        <v>-2.5</v>
      </c>
      <c r="T7" s="4">
        <f t="shared" si="4"/>
        <v>-3.1599999999999966</v>
      </c>
      <c r="U7" s="4">
        <f t="shared" si="5"/>
        <v>-8.1599999999999966</v>
      </c>
      <c r="V7" s="4">
        <f t="shared" si="6"/>
        <v>-1.25</v>
      </c>
      <c r="W7" s="4">
        <f t="shared" si="7"/>
        <v>-4.4099999999999966</v>
      </c>
      <c r="X7" s="4">
        <f t="shared" si="8"/>
        <v>-9.4099999999999966</v>
      </c>
    </row>
    <row r="8" spans="1:24" ht="15.75" x14ac:dyDescent="0.25">
      <c r="A8" t="s">
        <v>101</v>
      </c>
      <c r="B8">
        <v>2016</v>
      </c>
      <c r="C8" s="5">
        <v>1008714</v>
      </c>
      <c r="D8" s="5">
        <v>552621</v>
      </c>
      <c r="E8" s="5">
        <v>1596276</v>
      </c>
      <c r="F8" s="4">
        <v>63.19</v>
      </c>
      <c r="G8" s="4">
        <v>34.619999999999997</v>
      </c>
      <c r="H8" s="5">
        <f t="shared" si="0"/>
        <v>-456093</v>
      </c>
      <c r="I8" s="2">
        <f t="shared" si="1"/>
        <v>-28.57</v>
      </c>
      <c r="J8" s="2" t="s">
        <v>22</v>
      </c>
      <c r="K8" s="2" t="s">
        <v>15</v>
      </c>
      <c r="L8" s="2">
        <v>1</v>
      </c>
      <c r="M8" s="2">
        <v>0</v>
      </c>
      <c r="N8" s="2" t="s">
        <v>23</v>
      </c>
      <c r="O8" s="2" t="s">
        <v>15</v>
      </c>
      <c r="P8" s="4">
        <v>-8</v>
      </c>
      <c r="Q8" s="4">
        <f t="shared" si="2"/>
        <v>-20.57</v>
      </c>
      <c r="R8" s="4">
        <f t="shared" si="3"/>
        <v>-25.57</v>
      </c>
      <c r="S8" s="2">
        <v>-12</v>
      </c>
      <c r="T8" s="4">
        <f t="shared" si="4"/>
        <v>-16.57</v>
      </c>
      <c r="U8" s="4">
        <f t="shared" si="5"/>
        <v>-21.57</v>
      </c>
      <c r="V8" s="4">
        <f t="shared" si="6"/>
        <v>-10</v>
      </c>
      <c r="W8" s="4">
        <f t="shared" si="7"/>
        <v>-18.57</v>
      </c>
      <c r="X8" s="4">
        <f t="shared" si="8"/>
        <v>-23.57</v>
      </c>
    </row>
    <row r="9" spans="1:24" ht="15.75" x14ac:dyDescent="0.25">
      <c r="A9" t="s">
        <v>108</v>
      </c>
      <c r="B9">
        <v>2016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24" ht="15.75" x14ac:dyDescent="0.25">
      <c r="A10" t="s">
        <v>165</v>
      </c>
      <c r="B10">
        <v>2016</v>
      </c>
      <c r="C10" s="5">
        <v>4122088</v>
      </c>
      <c r="D10" s="5">
        <v>4835191</v>
      </c>
      <c r="E10" s="5">
        <v>9301820</v>
      </c>
      <c r="F10" s="4">
        <v>44.31</v>
      </c>
      <c r="G10" s="4">
        <v>51.98</v>
      </c>
      <c r="H10" s="5">
        <f t="shared" ref="H10:H19" si="9">D10-C10</f>
        <v>713103</v>
      </c>
      <c r="I10" s="2">
        <f t="shared" ref="I10:I19" si="10">G10-F10</f>
        <v>7.6699999999999946</v>
      </c>
      <c r="J10" s="2" t="s">
        <v>26</v>
      </c>
      <c r="K10" s="2" t="s">
        <v>7</v>
      </c>
      <c r="L10" s="2">
        <v>1</v>
      </c>
      <c r="M10" s="2">
        <v>0</v>
      </c>
      <c r="N10" s="2" t="s">
        <v>26</v>
      </c>
      <c r="O10" s="2" t="s">
        <v>7</v>
      </c>
      <c r="P10" s="4">
        <v>2</v>
      </c>
      <c r="Q10" s="4">
        <f t="shared" ref="Q10:Q19" si="11">I10-P10</f>
        <v>5.6699999999999946</v>
      </c>
      <c r="R10" s="4">
        <f t="shared" ref="R10:R19" si="12">Q10-(L10*5)</f>
        <v>0.6699999999999946</v>
      </c>
      <c r="S10" s="2">
        <v>3.2</v>
      </c>
      <c r="T10" s="4">
        <f t="shared" ref="T10:T19" si="13">I10-S10</f>
        <v>4.4699999999999944</v>
      </c>
      <c r="U10" s="4">
        <f t="shared" ref="U10:U19" si="14">T10-(L10*5)</f>
        <v>-0.53000000000000558</v>
      </c>
      <c r="V10" s="4">
        <f t="shared" ref="V10:V19" si="15">(S10+P10)/2</f>
        <v>2.6</v>
      </c>
      <c r="W10" s="4">
        <f t="shared" ref="W10:W19" si="16">I10-V10</f>
        <v>5.069999999999995</v>
      </c>
      <c r="X10" s="4">
        <f t="shared" ref="X10:X19" si="17">W10-(L10*5)</f>
        <v>6.9999999999994955E-2</v>
      </c>
    </row>
    <row r="11" spans="1:24" ht="15.75" x14ac:dyDescent="0.25">
      <c r="A11" t="s">
        <v>164</v>
      </c>
      <c r="B11">
        <v>2016</v>
      </c>
      <c r="C11" s="2">
        <v>1599726</v>
      </c>
      <c r="D11" s="5">
        <v>2135806</v>
      </c>
      <c r="E11" s="5">
        <v>3897792</v>
      </c>
      <c r="F11" s="4">
        <v>41.04</v>
      </c>
      <c r="G11" s="4">
        <v>54.8</v>
      </c>
      <c r="H11" s="5">
        <f t="shared" si="9"/>
        <v>536080</v>
      </c>
      <c r="I11" s="2">
        <f t="shared" si="10"/>
        <v>13.759999999999998</v>
      </c>
      <c r="J11" s="2" t="s">
        <v>27</v>
      </c>
      <c r="K11" s="2" t="s">
        <v>7</v>
      </c>
      <c r="L11" s="2">
        <v>1</v>
      </c>
      <c r="M11" s="2">
        <v>0</v>
      </c>
      <c r="N11" s="2" t="s">
        <v>27</v>
      </c>
      <c r="O11" s="2" t="s">
        <v>7</v>
      </c>
      <c r="P11" s="4">
        <v>6</v>
      </c>
      <c r="Q11" s="4">
        <f t="shared" si="11"/>
        <v>7.759999999999998</v>
      </c>
      <c r="R11" s="4">
        <f t="shared" si="12"/>
        <v>2.759999999999998</v>
      </c>
      <c r="S11" s="2">
        <v>8.3000000000000007</v>
      </c>
      <c r="T11" s="4">
        <f t="shared" si="13"/>
        <v>5.4599999999999973</v>
      </c>
      <c r="U11" s="4">
        <f t="shared" si="14"/>
        <v>0.4599999999999973</v>
      </c>
      <c r="V11" s="4">
        <f t="shared" si="15"/>
        <v>7.15</v>
      </c>
      <c r="W11" s="4">
        <f t="shared" si="16"/>
        <v>6.6099999999999977</v>
      </c>
      <c r="X11" s="4">
        <f t="shared" si="17"/>
        <v>1.6099999999999977</v>
      </c>
    </row>
    <row r="12" spans="1:24" ht="15.75" x14ac:dyDescent="0.25">
      <c r="A12" t="s">
        <v>163</v>
      </c>
      <c r="B12">
        <v>2016</v>
      </c>
      <c r="C12" s="5">
        <v>306604</v>
      </c>
      <c r="D12" s="5">
        <v>92653</v>
      </c>
      <c r="E12" s="5">
        <v>437664</v>
      </c>
      <c r="F12" s="4">
        <v>70.099999999999994</v>
      </c>
      <c r="G12" s="4">
        <v>21.2</v>
      </c>
      <c r="H12" s="5">
        <f t="shared" si="9"/>
        <v>-213951</v>
      </c>
      <c r="I12" s="2">
        <f t="shared" si="10"/>
        <v>-48.899999999999991</v>
      </c>
      <c r="J12" s="2" t="s">
        <v>28</v>
      </c>
      <c r="K12" s="2" t="s">
        <v>15</v>
      </c>
      <c r="L12" s="2">
        <v>1</v>
      </c>
      <c r="M12" s="2">
        <v>0</v>
      </c>
      <c r="N12" s="2" t="s">
        <v>29</v>
      </c>
      <c r="O12" s="2" t="s">
        <v>15</v>
      </c>
      <c r="P12" s="4">
        <v>-20</v>
      </c>
      <c r="Q12" s="4">
        <f t="shared" si="11"/>
        <v>-28.899999999999991</v>
      </c>
      <c r="R12" s="4">
        <f t="shared" si="12"/>
        <v>-33.899999999999991</v>
      </c>
      <c r="S12" s="2">
        <v>-32.299999999999997</v>
      </c>
      <c r="T12" s="4">
        <f t="shared" si="13"/>
        <v>-16.599999999999994</v>
      </c>
      <c r="U12" s="4">
        <f t="shared" si="14"/>
        <v>-21.599999999999994</v>
      </c>
      <c r="V12" s="4">
        <f t="shared" si="15"/>
        <v>-26.15</v>
      </c>
      <c r="W12" s="4">
        <f t="shared" si="16"/>
        <v>-22.749999999999993</v>
      </c>
      <c r="X12" s="4">
        <f t="shared" si="17"/>
        <v>-27.749999999999993</v>
      </c>
    </row>
    <row r="13" spans="1:24" ht="15.75" x14ac:dyDescent="0.25">
      <c r="A13" t="s">
        <v>111</v>
      </c>
      <c r="B13">
        <v>2016</v>
      </c>
      <c r="C13" s="5">
        <v>188249</v>
      </c>
      <c r="D13" s="5">
        <v>449017</v>
      </c>
      <c r="E13" s="5">
        <v>678943</v>
      </c>
      <c r="F13" s="4">
        <v>27.73</v>
      </c>
      <c r="G13" s="4">
        <v>66.13</v>
      </c>
      <c r="H13" s="5">
        <f t="shared" si="9"/>
        <v>260768</v>
      </c>
      <c r="I13" s="2">
        <f t="shared" si="10"/>
        <v>38.399999999999991</v>
      </c>
      <c r="J13" s="2" t="s">
        <v>31</v>
      </c>
      <c r="K13" s="2" t="s">
        <v>7</v>
      </c>
      <c r="L13" s="2">
        <v>1</v>
      </c>
      <c r="M13" s="2">
        <v>0</v>
      </c>
      <c r="N13" s="2" t="s">
        <v>31</v>
      </c>
      <c r="O13" s="2" t="s">
        <v>7</v>
      </c>
      <c r="P13" s="4">
        <v>18</v>
      </c>
      <c r="Q13" s="4">
        <f t="shared" si="11"/>
        <v>20.399999999999991</v>
      </c>
      <c r="R13" s="4">
        <f t="shared" si="12"/>
        <v>15.399999999999991</v>
      </c>
      <c r="S13" s="2">
        <v>34.299999999999997</v>
      </c>
      <c r="T13" s="4">
        <f t="shared" si="13"/>
        <v>4.0999999999999943</v>
      </c>
      <c r="U13" s="4">
        <f t="shared" si="14"/>
        <v>-0.90000000000000568</v>
      </c>
      <c r="V13" s="4">
        <f t="shared" si="15"/>
        <v>26.15</v>
      </c>
      <c r="W13" s="4">
        <f t="shared" si="16"/>
        <v>12.249999999999993</v>
      </c>
      <c r="X13" s="4">
        <f t="shared" si="17"/>
        <v>7.2499999999999929</v>
      </c>
    </row>
    <row r="14" spans="1:24" ht="15.75" x14ac:dyDescent="0.25">
      <c r="A14" t="s">
        <v>113</v>
      </c>
      <c r="B14">
        <v>2016</v>
      </c>
      <c r="C14" s="5">
        <v>3012940</v>
      </c>
      <c r="D14" s="5">
        <v>2184692</v>
      </c>
      <c r="E14" s="5">
        <v>5491878</v>
      </c>
      <c r="F14" s="4">
        <v>54.9</v>
      </c>
      <c r="G14" s="4">
        <v>39.799999999999997</v>
      </c>
      <c r="H14" s="5">
        <f t="shared" si="9"/>
        <v>-828248</v>
      </c>
      <c r="I14" s="2">
        <f t="shared" si="10"/>
        <v>-15.100000000000001</v>
      </c>
      <c r="J14" s="2" t="s">
        <v>33</v>
      </c>
      <c r="K14" s="2" t="s">
        <v>7</v>
      </c>
      <c r="L14" s="2">
        <v>1</v>
      </c>
      <c r="M14" s="2">
        <v>1</v>
      </c>
      <c r="N14" s="2" t="s">
        <v>34</v>
      </c>
      <c r="O14" s="2" t="s">
        <v>15</v>
      </c>
      <c r="P14" s="4">
        <v>-8</v>
      </c>
      <c r="Q14" s="4">
        <f t="shared" si="11"/>
        <v>-7.1000000000000014</v>
      </c>
      <c r="R14" s="4">
        <f t="shared" si="12"/>
        <v>-12.100000000000001</v>
      </c>
      <c r="S14" s="2">
        <v>-14.5</v>
      </c>
      <c r="T14" s="4">
        <f t="shared" si="13"/>
        <v>-0.60000000000000142</v>
      </c>
      <c r="U14" s="4">
        <f t="shared" si="14"/>
        <v>-5.6000000000000014</v>
      </c>
      <c r="V14" s="4">
        <f t="shared" si="15"/>
        <v>-11.25</v>
      </c>
      <c r="W14" s="4">
        <f t="shared" si="16"/>
        <v>-3.8500000000000014</v>
      </c>
      <c r="X14" s="4">
        <f t="shared" si="17"/>
        <v>-8.8500000000000014</v>
      </c>
    </row>
    <row r="15" spans="1:24" ht="15.75" x14ac:dyDescent="0.25">
      <c r="A15" t="s">
        <v>115</v>
      </c>
      <c r="B15">
        <v>2016</v>
      </c>
      <c r="C15" s="5">
        <v>1158947</v>
      </c>
      <c r="D15" s="5">
        <v>1423991</v>
      </c>
      <c r="E15" s="5">
        <v>2732573</v>
      </c>
      <c r="F15" s="4">
        <v>42.41</v>
      </c>
      <c r="G15" s="4">
        <v>52.11</v>
      </c>
      <c r="H15" s="5">
        <f t="shared" si="9"/>
        <v>265044</v>
      </c>
      <c r="I15" s="2">
        <f t="shared" si="10"/>
        <v>9.7000000000000028</v>
      </c>
      <c r="J15" s="2" t="s">
        <v>36</v>
      </c>
      <c r="K15" s="2" t="s">
        <v>7</v>
      </c>
      <c r="L15" s="2">
        <v>0</v>
      </c>
      <c r="M15" s="2">
        <v>0</v>
      </c>
      <c r="N15" s="2" t="s">
        <v>37</v>
      </c>
      <c r="O15" s="2" t="s">
        <v>7</v>
      </c>
      <c r="P15" s="4">
        <v>5</v>
      </c>
      <c r="Q15" s="4">
        <f t="shared" si="11"/>
        <v>4.7000000000000028</v>
      </c>
      <c r="R15" s="4">
        <f t="shared" si="12"/>
        <v>4.7000000000000028</v>
      </c>
      <c r="S15" s="2">
        <v>19.5</v>
      </c>
      <c r="T15" s="4">
        <f t="shared" si="13"/>
        <v>-9.7999999999999972</v>
      </c>
      <c r="U15" s="4">
        <f t="shared" si="14"/>
        <v>-9.7999999999999972</v>
      </c>
      <c r="V15" s="4">
        <f t="shared" si="15"/>
        <v>12.25</v>
      </c>
      <c r="W15" s="4">
        <f t="shared" si="16"/>
        <v>-2.5499999999999972</v>
      </c>
      <c r="X15" s="4">
        <f t="shared" si="17"/>
        <v>-2.5499999999999972</v>
      </c>
    </row>
    <row r="16" spans="1:24" ht="15.75" x14ac:dyDescent="0.25">
      <c r="A16" t="s">
        <v>117</v>
      </c>
      <c r="B16">
        <v>2016</v>
      </c>
      <c r="C16" s="5">
        <v>549460</v>
      </c>
      <c r="D16" s="5">
        <v>926007</v>
      </c>
      <c r="E16" s="5">
        <v>1541036</v>
      </c>
      <c r="F16" s="4">
        <v>35.659999999999997</v>
      </c>
      <c r="G16" s="4">
        <v>60.09</v>
      </c>
      <c r="H16" s="5">
        <f t="shared" si="9"/>
        <v>376547</v>
      </c>
      <c r="I16" s="2">
        <f t="shared" si="10"/>
        <v>24.430000000000007</v>
      </c>
      <c r="J16" s="2" t="s">
        <v>39</v>
      </c>
      <c r="K16" s="2" t="s">
        <v>7</v>
      </c>
      <c r="L16" s="2">
        <v>1</v>
      </c>
      <c r="M16" s="2">
        <v>0</v>
      </c>
      <c r="N16" s="2" t="s">
        <v>39</v>
      </c>
      <c r="O16" s="2" t="s">
        <v>7</v>
      </c>
      <c r="P16" s="4">
        <v>-1</v>
      </c>
      <c r="Q16" s="4">
        <f t="shared" si="11"/>
        <v>25.430000000000007</v>
      </c>
      <c r="R16" s="4">
        <f t="shared" si="12"/>
        <v>20.430000000000007</v>
      </c>
      <c r="S16" s="2">
        <v>8.1</v>
      </c>
      <c r="T16" s="4">
        <f t="shared" si="13"/>
        <v>16.330000000000005</v>
      </c>
      <c r="U16" s="4">
        <f t="shared" si="14"/>
        <v>11.330000000000005</v>
      </c>
      <c r="V16" s="4">
        <f t="shared" si="15"/>
        <v>3.55</v>
      </c>
      <c r="W16" s="4">
        <f t="shared" si="16"/>
        <v>20.880000000000006</v>
      </c>
      <c r="X16" s="4">
        <f t="shared" si="17"/>
        <v>15.880000000000006</v>
      </c>
    </row>
    <row r="17" spans="1:24" ht="15.75" x14ac:dyDescent="0.25">
      <c r="A17" s="2" t="s">
        <v>119</v>
      </c>
      <c r="B17">
        <v>2016</v>
      </c>
      <c r="C17" s="5">
        <v>379740</v>
      </c>
      <c r="D17" s="5">
        <v>732379</v>
      </c>
      <c r="E17" s="5">
        <v>1177922</v>
      </c>
      <c r="F17" s="4">
        <v>32.24</v>
      </c>
      <c r="G17" s="4">
        <v>62.18</v>
      </c>
      <c r="H17" s="5">
        <f t="shared" si="9"/>
        <v>352639</v>
      </c>
      <c r="I17" s="2">
        <f t="shared" si="10"/>
        <v>29.939999999999998</v>
      </c>
      <c r="J17" s="2" t="s">
        <v>41</v>
      </c>
      <c r="K17" s="2" t="s">
        <v>7</v>
      </c>
      <c r="L17" s="2">
        <v>1</v>
      </c>
      <c r="M17" s="2">
        <v>0</v>
      </c>
      <c r="N17" s="2" t="s">
        <v>41</v>
      </c>
      <c r="O17" s="2" t="s">
        <v>7</v>
      </c>
      <c r="P17" s="4">
        <v>12</v>
      </c>
      <c r="Q17" s="4">
        <f t="shared" si="11"/>
        <v>17.939999999999998</v>
      </c>
      <c r="R17" s="4">
        <f t="shared" si="12"/>
        <v>12.939999999999998</v>
      </c>
      <c r="S17" s="2">
        <v>23.4</v>
      </c>
      <c r="T17" s="4">
        <f t="shared" si="13"/>
        <v>6.5399999999999991</v>
      </c>
      <c r="U17" s="4">
        <f t="shared" si="14"/>
        <v>1.5399999999999991</v>
      </c>
      <c r="V17" s="4">
        <f t="shared" si="15"/>
        <v>17.7</v>
      </c>
      <c r="W17" s="4">
        <f t="shared" si="16"/>
        <v>12.239999999999998</v>
      </c>
      <c r="X17" s="4">
        <f t="shared" si="17"/>
        <v>7.2399999999999984</v>
      </c>
    </row>
    <row r="18" spans="1:24" ht="15.75" x14ac:dyDescent="0.25">
      <c r="A18" t="s">
        <v>121</v>
      </c>
      <c r="B18">
        <v>2016</v>
      </c>
      <c r="C18" s="5">
        <v>813246</v>
      </c>
      <c r="D18" s="5">
        <v>1090177</v>
      </c>
      <c r="E18" s="5">
        <v>1903465</v>
      </c>
      <c r="F18" s="4">
        <v>42.73</v>
      </c>
      <c r="G18" s="4">
        <v>57.27</v>
      </c>
      <c r="H18" s="5">
        <f t="shared" si="9"/>
        <v>276931</v>
      </c>
      <c r="I18" s="2">
        <f t="shared" si="10"/>
        <v>14.540000000000006</v>
      </c>
      <c r="J18" s="2" t="s">
        <v>43</v>
      </c>
      <c r="K18" s="2" t="s">
        <v>7</v>
      </c>
      <c r="L18" s="2">
        <v>1</v>
      </c>
      <c r="M18" s="2">
        <v>0</v>
      </c>
      <c r="N18" s="2" t="s">
        <v>43</v>
      </c>
      <c r="O18" s="2" t="s">
        <v>7</v>
      </c>
      <c r="P18" s="4">
        <v>13</v>
      </c>
      <c r="Q18" s="4">
        <f t="shared" si="11"/>
        <v>1.5400000000000063</v>
      </c>
      <c r="R18" s="4">
        <f t="shared" si="12"/>
        <v>-3.4599999999999937</v>
      </c>
      <c r="S18" s="2">
        <v>30.6</v>
      </c>
      <c r="T18" s="4">
        <f t="shared" si="13"/>
        <v>-16.059999999999995</v>
      </c>
      <c r="U18" s="4">
        <f t="shared" si="14"/>
        <v>-21.059999999999995</v>
      </c>
      <c r="V18" s="4">
        <f t="shared" si="15"/>
        <v>21.8</v>
      </c>
      <c r="W18" s="4">
        <f t="shared" si="16"/>
        <v>-7.2599999999999945</v>
      </c>
      <c r="X18" s="4">
        <f t="shared" si="17"/>
        <v>-12.259999999999994</v>
      </c>
    </row>
    <row r="19" spans="1:24" ht="15.75" x14ac:dyDescent="0.25">
      <c r="A19" t="s">
        <v>123</v>
      </c>
      <c r="B19">
        <v>2016</v>
      </c>
      <c r="C19" s="5">
        <v>347816</v>
      </c>
      <c r="D19" s="5">
        <v>536191</v>
      </c>
      <c r="E19" s="5">
        <v>884007</v>
      </c>
      <c r="F19" s="4">
        <v>39.35</v>
      </c>
      <c r="G19" s="4">
        <v>60.65</v>
      </c>
      <c r="H19" s="5">
        <f t="shared" si="9"/>
        <v>188375</v>
      </c>
      <c r="I19" s="2">
        <f t="shared" si="10"/>
        <v>21.299999999999997</v>
      </c>
      <c r="J19" s="2" t="s">
        <v>45</v>
      </c>
      <c r="K19" s="2" t="s">
        <v>7</v>
      </c>
      <c r="L19" s="2">
        <v>0</v>
      </c>
      <c r="M19" s="2">
        <v>0</v>
      </c>
      <c r="N19" s="2" t="s">
        <v>46</v>
      </c>
      <c r="O19" s="2" t="s">
        <v>7</v>
      </c>
      <c r="P19" s="4">
        <v>12</v>
      </c>
      <c r="Q19" s="4">
        <f t="shared" si="11"/>
        <v>9.2999999999999972</v>
      </c>
      <c r="R19" s="4">
        <f t="shared" si="12"/>
        <v>9.2999999999999972</v>
      </c>
      <c r="S19" s="2">
        <v>21.6</v>
      </c>
      <c r="T19" s="4">
        <f t="shared" si="13"/>
        <v>-0.30000000000000426</v>
      </c>
      <c r="U19" s="4">
        <f t="shared" si="14"/>
        <v>-0.30000000000000426</v>
      </c>
      <c r="V19" s="4">
        <f t="shared" si="15"/>
        <v>16.8</v>
      </c>
      <c r="W19" s="4">
        <f t="shared" si="16"/>
        <v>4.4999999999999964</v>
      </c>
      <c r="X19" s="4">
        <f t="shared" si="17"/>
        <v>4.4999999999999964</v>
      </c>
    </row>
    <row r="20" spans="1:24" ht="15.75" x14ac:dyDescent="0.25">
      <c r="A20" t="s">
        <v>125</v>
      </c>
      <c r="B20">
        <v>2016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x14ac:dyDescent="0.25">
      <c r="A21" t="s">
        <v>126</v>
      </c>
      <c r="B21">
        <v>2016</v>
      </c>
      <c r="C21" s="5">
        <v>1659907</v>
      </c>
      <c r="D21" s="5">
        <v>972557</v>
      </c>
      <c r="E21" s="5">
        <v>2726170</v>
      </c>
      <c r="F21" s="4">
        <v>60.89</v>
      </c>
      <c r="G21" s="4">
        <v>35.67</v>
      </c>
      <c r="H21" s="5">
        <f t="shared" ref="H21" si="18">D21-C21</f>
        <v>-687350</v>
      </c>
      <c r="I21" s="2">
        <f t="shared" ref="I21" si="19">G21-F21</f>
        <v>-25.22</v>
      </c>
      <c r="J21" s="2" t="s">
        <v>48</v>
      </c>
      <c r="K21" s="2" t="s">
        <v>15</v>
      </c>
      <c r="L21" s="2">
        <v>0</v>
      </c>
      <c r="M21" s="2">
        <v>0</v>
      </c>
      <c r="N21" s="2" t="s">
        <v>49</v>
      </c>
      <c r="O21" s="2" t="s">
        <v>15</v>
      </c>
      <c r="P21" s="4">
        <v>-10</v>
      </c>
      <c r="Q21" s="4">
        <f t="shared" ref="Q21" si="20">I21-P21</f>
        <v>-15.219999999999999</v>
      </c>
      <c r="R21" s="4">
        <f t="shared" ref="R21" si="21">Q21-(L21*5)</f>
        <v>-15.219999999999999</v>
      </c>
      <c r="S21" s="2">
        <v>-23.8</v>
      </c>
      <c r="T21" s="4">
        <f t="shared" ref="T21" si="22">I21-S21</f>
        <v>-1.4199999999999982</v>
      </c>
      <c r="U21" s="4">
        <f t="shared" ref="U21" si="23">T21-(L21*5)</f>
        <v>-1.4199999999999982</v>
      </c>
      <c r="V21" s="4">
        <f t="shared" ref="V21" si="24">(S21+P21)/2</f>
        <v>-16.899999999999999</v>
      </c>
      <c r="W21" s="4">
        <f t="shared" ref="W21" si="25">I21-V21</f>
        <v>-8.32</v>
      </c>
      <c r="X21" s="4">
        <f t="shared" ref="X21" si="26">W21-(L21*5)</f>
        <v>-8.32</v>
      </c>
    </row>
    <row r="22" spans="1:24" ht="15.75" x14ac:dyDescent="0.25">
      <c r="A22" t="s">
        <v>127</v>
      </c>
      <c r="B22">
        <v>2016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x14ac:dyDescent="0.25">
      <c r="A23" t="s">
        <v>128</v>
      </c>
      <c r="B23">
        <v>2016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x14ac:dyDescent="0.25">
      <c r="A24" t="s">
        <v>129</v>
      </c>
      <c r="B24">
        <v>2016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x14ac:dyDescent="0.25">
      <c r="A25" t="s">
        <v>130</v>
      </c>
      <c r="B25">
        <v>2016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</row>
    <row r="26" spans="1:24" ht="15.75" x14ac:dyDescent="0.25">
      <c r="A26" t="s">
        <v>133</v>
      </c>
      <c r="B26">
        <v>2016</v>
      </c>
      <c r="C26" s="5">
        <v>1300200</v>
      </c>
      <c r="D26" s="5">
        <v>1378458</v>
      </c>
      <c r="E26" s="5">
        <v>2802641</v>
      </c>
      <c r="F26" s="4">
        <v>46.39</v>
      </c>
      <c r="G26" s="4">
        <v>49.18</v>
      </c>
      <c r="H26" s="5">
        <f t="shared" ref="H26" si="27">D26-C26</f>
        <v>78258</v>
      </c>
      <c r="I26" s="2">
        <f t="shared" ref="I26" si="28">G26-F26</f>
        <v>2.7899999999999991</v>
      </c>
      <c r="J26" s="2" t="s">
        <v>51</v>
      </c>
      <c r="K26" s="2" t="s">
        <v>7</v>
      </c>
      <c r="L26" s="2">
        <v>1</v>
      </c>
      <c r="M26" s="2">
        <v>0</v>
      </c>
      <c r="N26" s="2" t="s">
        <v>51</v>
      </c>
      <c r="O26" s="2" t="s">
        <v>7</v>
      </c>
      <c r="P26" s="4">
        <v>5</v>
      </c>
      <c r="Q26" s="4">
        <f t="shared" ref="Q26" si="29">I26-P26</f>
        <v>-2.2100000000000009</v>
      </c>
      <c r="R26" s="4">
        <f t="shared" ref="R26" si="30">Q26-(L26*5)</f>
        <v>-7.2100000000000009</v>
      </c>
      <c r="S26" s="2">
        <v>18.899999999999999</v>
      </c>
      <c r="T26" s="4">
        <f t="shared" ref="T26" si="31">I26-S26</f>
        <v>-16.11</v>
      </c>
      <c r="U26" s="4">
        <f t="shared" ref="U26" si="32">T26-(L26*5)</f>
        <v>-21.11</v>
      </c>
      <c r="V26" s="4">
        <f t="shared" ref="V26" si="33">(S26+P26)/2</f>
        <v>11.95</v>
      </c>
      <c r="W26" s="4">
        <f t="shared" ref="W26" si="34">I26-V26</f>
        <v>-9.16</v>
      </c>
      <c r="X26" s="4">
        <f t="shared" ref="X26" si="35">W26-(L26*5)</f>
        <v>-14.16</v>
      </c>
    </row>
    <row r="27" spans="1:24" ht="15.75" x14ac:dyDescent="0.25">
      <c r="A27" t="s">
        <v>135</v>
      </c>
      <c r="B27">
        <v>2016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x14ac:dyDescent="0.25">
      <c r="A28" t="s">
        <v>137</v>
      </c>
      <c r="B28">
        <v>2016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x14ac:dyDescent="0.25">
      <c r="A29" t="s">
        <v>138</v>
      </c>
      <c r="B29">
        <v>2016</v>
      </c>
      <c r="C29" s="5">
        <v>521994</v>
      </c>
      <c r="D29" s="5">
        <v>495079</v>
      </c>
      <c r="E29" s="5">
        <v>1108294</v>
      </c>
      <c r="F29" s="4">
        <v>47.1</v>
      </c>
      <c r="G29" s="4">
        <v>44.67</v>
      </c>
      <c r="H29" s="5">
        <f t="shared" ref="H29:H30" si="36">D29-C29</f>
        <v>-26915</v>
      </c>
      <c r="I29" s="2">
        <f t="shared" ref="I29:I30" si="37">G29-F29</f>
        <v>-2.4299999999999997</v>
      </c>
      <c r="J29" s="2" t="s">
        <v>53</v>
      </c>
      <c r="K29" s="2" t="s">
        <v>15</v>
      </c>
      <c r="L29" s="2">
        <v>0</v>
      </c>
      <c r="M29" s="2">
        <v>0</v>
      </c>
      <c r="N29" s="2" t="s">
        <v>54</v>
      </c>
      <c r="O29" s="2" t="s">
        <v>15</v>
      </c>
      <c r="P29" s="4">
        <v>-2</v>
      </c>
      <c r="Q29" s="4">
        <f t="shared" ref="Q29:Q30" si="38">I29-P29</f>
        <v>-0.42999999999999972</v>
      </c>
      <c r="R29" s="4">
        <f t="shared" ref="R29:R30" si="39">Q29-(L29*5)</f>
        <v>-0.42999999999999972</v>
      </c>
      <c r="S29" s="2">
        <v>-1</v>
      </c>
      <c r="T29" s="4">
        <f t="shared" ref="T29:T30" si="40">I29-S29</f>
        <v>-1.4299999999999997</v>
      </c>
      <c r="U29" s="4">
        <f t="shared" ref="U29:U30" si="41">T29-(L29*5)</f>
        <v>-1.4299999999999997</v>
      </c>
      <c r="V29" s="4">
        <f t="shared" ref="V29:V30" si="42">(S29+P29)/2</f>
        <v>-1.5</v>
      </c>
      <c r="W29" s="4">
        <f t="shared" ref="W29:W30" si="43">I29-V29</f>
        <v>-0.92999999999999972</v>
      </c>
      <c r="X29" s="4">
        <f t="shared" ref="X29:X30" si="44">W29-(L29*5)</f>
        <v>-0.92999999999999972</v>
      </c>
    </row>
    <row r="30" spans="1:24" ht="15.75" x14ac:dyDescent="0.25">
      <c r="A30" t="s">
        <v>139</v>
      </c>
      <c r="B30">
        <v>2016</v>
      </c>
      <c r="C30" s="5">
        <v>354649</v>
      </c>
      <c r="D30" s="5">
        <v>353632</v>
      </c>
      <c r="E30" s="5">
        <v>738620</v>
      </c>
      <c r="F30" s="4">
        <v>47.98</v>
      </c>
      <c r="G30" s="4">
        <v>47.84</v>
      </c>
      <c r="H30" s="5">
        <f t="shared" si="36"/>
        <v>-1017</v>
      </c>
      <c r="I30" s="2">
        <f t="shared" si="37"/>
        <v>-0.13999999999999346</v>
      </c>
      <c r="J30" s="2" t="s">
        <v>56</v>
      </c>
      <c r="K30" s="2" t="s">
        <v>7</v>
      </c>
      <c r="L30" s="2">
        <v>1</v>
      </c>
      <c r="M30" s="2">
        <v>1</v>
      </c>
      <c r="N30" s="2" t="s">
        <v>57</v>
      </c>
      <c r="O30" s="2" t="s">
        <v>15</v>
      </c>
      <c r="P30" s="4">
        <v>-1</v>
      </c>
      <c r="Q30" s="4">
        <f t="shared" si="38"/>
        <v>0.86000000000000654</v>
      </c>
      <c r="R30" s="4">
        <f t="shared" si="39"/>
        <v>-4.1399999999999935</v>
      </c>
      <c r="S30" s="2">
        <v>0.9</v>
      </c>
      <c r="T30" s="4">
        <f t="shared" si="40"/>
        <v>-1.0399999999999934</v>
      </c>
      <c r="U30" s="4">
        <f t="shared" si="41"/>
        <v>-6.0399999999999938</v>
      </c>
      <c r="V30" s="4">
        <f t="shared" si="42"/>
        <v>-4.9999999999999989E-2</v>
      </c>
      <c r="W30" s="4">
        <f t="shared" si="43"/>
        <v>-8.9999999999993474E-2</v>
      </c>
      <c r="X30" s="4">
        <f t="shared" si="44"/>
        <v>-5.0899999999999936</v>
      </c>
    </row>
    <row r="31" spans="1:24" ht="15.75" x14ac:dyDescent="0.25">
      <c r="A31" t="s">
        <v>140</v>
      </c>
      <c r="B31">
        <v>2016</v>
      </c>
      <c r="C31" s="5">
        <v>0</v>
      </c>
      <c r="D31" s="5">
        <v>0</v>
      </c>
      <c r="E31" s="5">
        <v>0</v>
      </c>
      <c r="F31" s="4">
        <v>0</v>
      </c>
      <c r="G31" s="4">
        <v>0</v>
      </c>
      <c r="H31">
        <v>0</v>
      </c>
      <c r="I31">
        <v>0</v>
      </c>
      <c r="J31">
        <v>0</v>
      </c>
      <c r="K31">
        <v>0</v>
      </c>
      <c r="L31" s="2">
        <v>0</v>
      </c>
      <c r="M31" s="2">
        <v>0</v>
      </c>
      <c r="N31">
        <v>0</v>
      </c>
      <c r="O31">
        <v>0</v>
      </c>
      <c r="P31" s="4">
        <v>0</v>
      </c>
      <c r="Q31">
        <v>0</v>
      </c>
      <c r="R31">
        <v>0</v>
      </c>
      <c r="S31" s="2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ht="15.75" x14ac:dyDescent="0.25">
      <c r="A32" t="s">
        <v>162</v>
      </c>
      <c r="B32">
        <v>2016</v>
      </c>
      <c r="C32" s="5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ht="15.75" x14ac:dyDescent="0.25">
      <c r="A33" t="s">
        <v>161</v>
      </c>
      <c r="B33">
        <v>2016</v>
      </c>
      <c r="C33" s="5">
        <v>5221945</v>
      </c>
      <c r="D33" s="5">
        <v>2009335</v>
      </c>
      <c r="E33" s="5">
        <v>7800619</v>
      </c>
      <c r="F33" s="4">
        <v>66.95</v>
      </c>
      <c r="G33" s="4">
        <v>25.76</v>
      </c>
      <c r="H33" s="5">
        <f t="shared" ref="H33:H39" si="45">D33-C33</f>
        <v>-3212610</v>
      </c>
      <c r="I33" s="2">
        <f t="shared" ref="I33:I39" si="46">G33-F33</f>
        <v>-41.19</v>
      </c>
      <c r="J33" s="2" t="s">
        <v>58</v>
      </c>
      <c r="K33" s="2" t="s">
        <v>15</v>
      </c>
      <c r="L33" s="2">
        <v>1</v>
      </c>
      <c r="M33" s="2">
        <v>0</v>
      </c>
      <c r="N33" s="2" t="s">
        <v>58</v>
      </c>
      <c r="O33" s="2" t="s">
        <v>15</v>
      </c>
      <c r="P33" s="4">
        <v>-11</v>
      </c>
      <c r="Q33" s="4">
        <f t="shared" ref="Q33:Q39" si="47">I33-P33</f>
        <v>-30.189999999999998</v>
      </c>
      <c r="R33" s="4">
        <f t="shared" ref="R33:R39" si="48">Q33-(L33*5)</f>
        <v>-35.19</v>
      </c>
      <c r="S33" s="2">
        <v>-21.4</v>
      </c>
      <c r="T33" s="4">
        <f t="shared" ref="T33:T39" si="49">I33-S33</f>
        <v>-19.79</v>
      </c>
      <c r="U33" s="4">
        <f t="shared" ref="U33:U39" si="50">T33-(L33*5)</f>
        <v>-24.79</v>
      </c>
      <c r="V33" s="4">
        <f t="shared" ref="V33:V39" si="51">(S33+P33)/2</f>
        <v>-16.2</v>
      </c>
      <c r="W33" s="4">
        <f t="shared" ref="W33:W39" si="52">I33-V33</f>
        <v>-24.99</v>
      </c>
      <c r="X33" s="4">
        <f t="shared" ref="X33:X39" si="53">W33-(L33*5)</f>
        <v>-29.99</v>
      </c>
    </row>
    <row r="34" spans="1:24" ht="15.75" x14ac:dyDescent="0.25">
      <c r="A34" t="s">
        <v>160</v>
      </c>
      <c r="B34">
        <v>2016</v>
      </c>
      <c r="C34" s="5">
        <v>2128165</v>
      </c>
      <c r="D34" s="5">
        <v>2395376</v>
      </c>
      <c r="E34" s="5">
        <v>4691133</v>
      </c>
      <c r="F34" s="4">
        <v>45.37</v>
      </c>
      <c r="G34" s="4">
        <v>51.06</v>
      </c>
      <c r="H34" s="5">
        <f t="shared" si="45"/>
        <v>267211</v>
      </c>
      <c r="I34" s="2">
        <f t="shared" si="46"/>
        <v>5.6900000000000048</v>
      </c>
      <c r="J34" s="2" t="s">
        <v>17</v>
      </c>
      <c r="K34" s="2" t="s">
        <v>7</v>
      </c>
      <c r="L34" s="2">
        <v>1</v>
      </c>
      <c r="M34" s="2">
        <v>0</v>
      </c>
      <c r="N34" s="2" t="s">
        <v>17</v>
      </c>
      <c r="O34" s="2" t="s">
        <v>7</v>
      </c>
      <c r="P34" s="4">
        <v>4</v>
      </c>
      <c r="Q34" s="4">
        <f t="shared" si="47"/>
        <v>1.6900000000000048</v>
      </c>
      <c r="R34" s="4">
        <f t="shared" si="48"/>
        <v>-3.3099999999999952</v>
      </c>
      <c r="S34" s="2">
        <v>5.8</v>
      </c>
      <c r="T34" s="4">
        <f t="shared" si="49"/>
        <v>-0.10999999999999499</v>
      </c>
      <c r="U34" s="4">
        <f t="shared" si="50"/>
        <v>-5.109999999999995</v>
      </c>
      <c r="V34" s="4">
        <f t="shared" si="51"/>
        <v>4.9000000000000004</v>
      </c>
      <c r="W34" s="4">
        <f t="shared" si="52"/>
        <v>0.79000000000000448</v>
      </c>
      <c r="X34" s="4">
        <f t="shared" si="53"/>
        <v>-4.2099999999999955</v>
      </c>
    </row>
    <row r="35" spans="1:24" ht="15.75" x14ac:dyDescent="0.25">
      <c r="A35" t="s">
        <v>159</v>
      </c>
      <c r="B35">
        <v>2016</v>
      </c>
      <c r="C35" s="5">
        <v>58116</v>
      </c>
      <c r="D35" s="5">
        <v>268788</v>
      </c>
      <c r="E35" s="5">
        <v>342501</v>
      </c>
      <c r="F35" s="4">
        <v>16.97</v>
      </c>
      <c r="G35" s="4">
        <v>78.48</v>
      </c>
      <c r="H35" s="5">
        <f t="shared" si="45"/>
        <v>210672</v>
      </c>
      <c r="I35" s="2">
        <f t="shared" si="46"/>
        <v>61.510000000000005</v>
      </c>
      <c r="J35" s="2" t="s">
        <v>24</v>
      </c>
      <c r="K35" s="2" t="s">
        <v>7</v>
      </c>
      <c r="L35" s="2">
        <v>1</v>
      </c>
      <c r="M35" s="2">
        <v>0</v>
      </c>
      <c r="N35" s="2" t="s">
        <v>24</v>
      </c>
      <c r="O35" s="2" t="s">
        <v>7</v>
      </c>
      <c r="P35" s="4">
        <v>10</v>
      </c>
      <c r="Q35" s="4">
        <f t="shared" si="47"/>
        <v>51.510000000000005</v>
      </c>
      <c r="R35" s="4">
        <f t="shared" si="48"/>
        <v>46.510000000000005</v>
      </c>
      <c r="S35" s="2">
        <v>34.200000000000003</v>
      </c>
      <c r="T35" s="4">
        <f t="shared" si="49"/>
        <v>27.310000000000002</v>
      </c>
      <c r="U35" s="4">
        <f t="shared" si="50"/>
        <v>22.310000000000002</v>
      </c>
      <c r="V35" s="4">
        <f t="shared" si="51"/>
        <v>22.1</v>
      </c>
      <c r="W35" s="4">
        <f t="shared" si="52"/>
        <v>39.410000000000004</v>
      </c>
      <c r="X35" s="4">
        <f t="shared" si="53"/>
        <v>34.410000000000004</v>
      </c>
    </row>
    <row r="36" spans="1:24" ht="15.75" x14ac:dyDescent="0.25">
      <c r="A36" t="s">
        <v>141</v>
      </c>
      <c r="B36">
        <v>2016</v>
      </c>
      <c r="C36" s="5">
        <v>1996908</v>
      </c>
      <c r="D36" s="5">
        <v>3118567</v>
      </c>
      <c r="E36" s="5">
        <v>5374164</v>
      </c>
      <c r="F36" s="4">
        <v>37.159999999999997</v>
      </c>
      <c r="G36" s="4">
        <v>58.03</v>
      </c>
      <c r="H36" s="5">
        <f t="shared" si="45"/>
        <v>1121659</v>
      </c>
      <c r="I36" s="2">
        <f t="shared" si="46"/>
        <v>20.870000000000005</v>
      </c>
      <c r="J36" s="2" t="s">
        <v>60</v>
      </c>
      <c r="K36" s="2" t="s">
        <v>7</v>
      </c>
      <c r="L36" s="2">
        <v>1</v>
      </c>
      <c r="M36" s="2">
        <v>0</v>
      </c>
      <c r="N36" s="2" t="s">
        <v>60</v>
      </c>
      <c r="O36" s="2" t="s">
        <v>7</v>
      </c>
      <c r="P36" s="4">
        <v>1</v>
      </c>
      <c r="Q36" s="4">
        <f t="shared" si="47"/>
        <v>19.870000000000005</v>
      </c>
      <c r="R36" s="4">
        <f t="shared" si="48"/>
        <v>14.870000000000005</v>
      </c>
      <c r="S36" s="2">
        <v>7.9</v>
      </c>
      <c r="T36" s="4">
        <f t="shared" si="49"/>
        <v>12.970000000000004</v>
      </c>
      <c r="U36" s="4">
        <f t="shared" si="50"/>
        <v>7.9700000000000042</v>
      </c>
      <c r="V36" s="4">
        <f t="shared" si="51"/>
        <v>4.45</v>
      </c>
      <c r="W36" s="4">
        <f t="shared" si="52"/>
        <v>16.420000000000005</v>
      </c>
      <c r="X36" s="4">
        <f t="shared" si="53"/>
        <v>11.420000000000005</v>
      </c>
    </row>
    <row r="37" spans="1:24" ht="15.75" x14ac:dyDescent="0.25">
      <c r="A37" t="s">
        <v>142</v>
      </c>
      <c r="B37">
        <v>2016</v>
      </c>
      <c r="C37" s="5">
        <v>355911</v>
      </c>
      <c r="D37" s="5">
        <v>980892</v>
      </c>
      <c r="E37" s="5">
        <v>1448047</v>
      </c>
      <c r="F37" s="4">
        <v>24.58</v>
      </c>
      <c r="G37" s="4">
        <v>67.739999999999995</v>
      </c>
      <c r="H37" s="5">
        <f t="shared" si="45"/>
        <v>624981</v>
      </c>
      <c r="I37" s="2">
        <f t="shared" si="46"/>
        <v>43.16</v>
      </c>
      <c r="J37" s="2" t="s">
        <v>62</v>
      </c>
      <c r="K37" s="2" t="s">
        <v>7</v>
      </c>
      <c r="L37" s="2">
        <v>1</v>
      </c>
      <c r="M37" s="2">
        <v>0</v>
      </c>
      <c r="N37" s="2" t="s">
        <v>62</v>
      </c>
      <c r="O37" s="2" t="s">
        <v>7</v>
      </c>
      <c r="P37" s="4">
        <v>19</v>
      </c>
      <c r="Q37" s="4">
        <f t="shared" si="47"/>
        <v>24.159999999999997</v>
      </c>
      <c r="R37" s="4">
        <f t="shared" si="48"/>
        <v>19.159999999999997</v>
      </c>
      <c r="S37" s="2">
        <v>38.200000000000003</v>
      </c>
      <c r="T37" s="4">
        <f t="shared" si="49"/>
        <v>4.9599999999999937</v>
      </c>
      <c r="U37" s="4">
        <f t="shared" si="50"/>
        <v>-4.0000000000006253E-2</v>
      </c>
      <c r="V37" s="4">
        <f t="shared" si="51"/>
        <v>28.6</v>
      </c>
      <c r="W37" s="4">
        <f t="shared" si="52"/>
        <v>14.559999999999995</v>
      </c>
      <c r="X37" s="4">
        <f t="shared" si="53"/>
        <v>9.5599999999999952</v>
      </c>
    </row>
    <row r="38" spans="1:24" ht="15.75" x14ac:dyDescent="0.25">
      <c r="A38" t="s">
        <v>143</v>
      </c>
      <c r="B38">
        <v>2016</v>
      </c>
      <c r="C38" s="5">
        <v>1105119</v>
      </c>
      <c r="D38" s="5">
        <v>651106</v>
      </c>
      <c r="E38" s="5">
        <v>1952478</v>
      </c>
      <c r="F38" s="4">
        <v>56.6</v>
      </c>
      <c r="G38" s="4">
        <v>33.35</v>
      </c>
      <c r="H38" s="5">
        <f t="shared" si="45"/>
        <v>-454013</v>
      </c>
      <c r="I38" s="2">
        <f t="shared" si="46"/>
        <v>-23.25</v>
      </c>
      <c r="J38" s="2" t="s">
        <v>64</v>
      </c>
      <c r="K38" s="2" t="s">
        <v>15</v>
      </c>
      <c r="L38" s="2">
        <v>1</v>
      </c>
      <c r="M38" s="2">
        <v>0</v>
      </c>
      <c r="N38" s="2" t="s">
        <v>64</v>
      </c>
      <c r="O38" s="2" t="s">
        <v>15</v>
      </c>
      <c r="P38" s="4">
        <v>-5</v>
      </c>
      <c r="Q38" s="4">
        <f t="shared" si="47"/>
        <v>-18.25</v>
      </c>
      <c r="R38" s="4">
        <f t="shared" si="48"/>
        <v>-23.25</v>
      </c>
      <c r="S38" s="2">
        <v>-8.6999999999999993</v>
      </c>
      <c r="T38" s="4">
        <f t="shared" si="49"/>
        <v>-14.55</v>
      </c>
      <c r="U38" s="4">
        <f t="shared" si="50"/>
        <v>-19.55</v>
      </c>
      <c r="V38" s="4">
        <f t="shared" si="51"/>
        <v>-6.85</v>
      </c>
      <c r="W38" s="4">
        <f t="shared" si="52"/>
        <v>-16.399999999999999</v>
      </c>
      <c r="X38" s="4">
        <f t="shared" si="53"/>
        <v>-21.4</v>
      </c>
    </row>
    <row r="39" spans="1:24" ht="15.75" x14ac:dyDescent="0.25">
      <c r="A39" t="s">
        <v>158</v>
      </c>
      <c r="B39">
        <v>2016</v>
      </c>
      <c r="C39" s="5">
        <v>2865012</v>
      </c>
      <c r="D39" s="5">
        <v>2951702</v>
      </c>
      <c r="E39" s="5">
        <v>6051941</v>
      </c>
      <c r="F39" s="4">
        <v>47.34</v>
      </c>
      <c r="G39" s="4">
        <v>48.77</v>
      </c>
      <c r="H39" s="5">
        <f t="shared" si="45"/>
        <v>86690</v>
      </c>
      <c r="I39" s="2">
        <f t="shared" si="46"/>
        <v>1.4299999999999997</v>
      </c>
      <c r="J39" s="2" t="s">
        <v>65</v>
      </c>
      <c r="K39" s="2" t="s">
        <v>7</v>
      </c>
      <c r="L39" s="2">
        <v>1</v>
      </c>
      <c r="M39" s="2">
        <v>0</v>
      </c>
      <c r="N39" s="2" t="s">
        <v>65</v>
      </c>
      <c r="O39" s="2" t="s">
        <v>7</v>
      </c>
      <c r="P39" s="4">
        <v>-1</v>
      </c>
      <c r="Q39" s="4">
        <f t="shared" si="47"/>
        <v>2.4299999999999997</v>
      </c>
      <c r="R39" s="4">
        <f t="shared" si="48"/>
        <v>-2.5700000000000003</v>
      </c>
      <c r="S39" s="2">
        <v>1.7</v>
      </c>
      <c r="T39" s="4">
        <f t="shared" si="49"/>
        <v>-0.27000000000000024</v>
      </c>
      <c r="U39" s="4">
        <f t="shared" si="50"/>
        <v>-5.2700000000000005</v>
      </c>
      <c r="V39" s="4">
        <f t="shared" si="51"/>
        <v>0.35</v>
      </c>
      <c r="W39" s="4">
        <f t="shared" si="52"/>
        <v>1.0799999999999996</v>
      </c>
      <c r="X39" s="4">
        <f t="shared" si="53"/>
        <v>-3.9200000000000004</v>
      </c>
    </row>
    <row r="40" spans="1:24" ht="15.75" x14ac:dyDescent="0.25">
      <c r="A40" t="s">
        <v>144</v>
      </c>
      <c r="B40">
        <v>2016</v>
      </c>
      <c r="C40" s="5">
        <v>0</v>
      </c>
      <c r="D40" s="5">
        <v>0</v>
      </c>
      <c r="E40" s="5">
        <v>0</v>
      </c>
      <c r="F40" s="4">
        <v>0</v>
      </c>
      <c r="G40" s="4">
        <v>0</v>
      </c>
      <c r="H40">
        <v>0</v>
      </c>
      <c r="I40">
        <v>0</v>
      </c>
      <c r="J40">
        <v>0</v>
      </c>
      <c r="K40">
        <v>0</v>
      </c>
      <c r="L40" s="2">
        <v>0</v>
      </c>
      <c r="M40" s="2">
        <v>0</v>
      </c>
      <c r="N40">
        <v>0</v>
      </c>
      <c r="O40">
        <v>0</v>
      </c>
      <c r="P40" s="4">
        <v>0</v>
      </c>
      <c r="Q40">
        <v>0</v>
      </c>
      <c r="R40">
        <v>0</v>
      </c>
      <c r="S40" s="2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ht="15.75" x14ac:dyDescent="0.25">
      <c r="A41" t="s">
        <v>157</v>
      </c>
      <c r="B41">
        <v>2016</v>
      </c>
      <c r="C41" s="5">
        <v>757002</v>
      </c>
      <c r="D41" s="5">
        <v>1241609</v>
      </c>
      <c r="E41" s="5">
        <v>2049893</v>
      </c>
      <c r="F41" s="4">
        <v>36.93</v>
      </c>
      <c r="G41" s="4">
        <v>60.57</v>
      </c>
      <c r="H41" s="5">
        <f t="shared" ref="H41:H42" si="54">D41-C41</f>
        <v>484607</v>
      </c>
      <c r="I41" s="2">
        <f t="shared" ref="I41:I42" si="55">G41-F41</f>
        <v>23.64</v>
      </c>
      <c r="J41" s="2" t="s">
        <v>18</v>
      </c>
      <c r="K41" s="2" t="s">
        <v>7</v>
      </c>
      <c r="L41" s="2">
        <v>1</v>
      </c>
      <c r="M41" s="2">
        <v>0</v>
      </c>
      <c r="N41" s="2" t="s">
        <v>18</v>
      </c>
      <c r="O41" s="2" t="s">
        <v>7</v>
      </c>
      <c r="P41" s="4">
        <v>8</v>
      </c>
      <c r="Q41" s="4">
        <f t="shared" ref="Q41:Q42" si="56">I41-P41</f>
        <v>15.64</v>
      </c>
      <c r="R41" s="4">
        <f t="shared" ref="R41:R42" si="57">Q41-(L41*5)</f>
        <v>10.64</v>
      </c>
      <c r="S41" s="2">
        <v>15.9</v>
      </c>
      <c r="T41" s="4">
        <f t="shared" ref="T41:T42" si="58">I41-S41</f>
        <v>7.74</v>
      </c>
      <c r="U41" s="4">
        <f t="shared" ref="U41:U42" si="59">T41-(L41*5)</f>
        <v>2.74</v>
      </c>
      <c r="V41" s="4">
        <f t="shared" ref="V41:V42" si="60">(S41+P41)/2</f>
        <v>11.95</v>
      </c>
      <c r="W41" s="4">
        <f t="shared" ref="W41:W42" si="61">I41-V41</f>
        <v>11.690000000000001</v>
      </c>
      <c r="X41" s="4">
        <f t="shared" ref="X41:X42" si="62">W41-(L41*5)</f>
        <v>6.6900000000000013</v>
      </c>
    </row>
    <row r="42" spans="1:24" ht="15.75" x14ac:dyDescent="0.25">
      <c r="A42" t="s">
        <v>156</v>
      </c>
      <c r="B42">
        <v>2016</v>
      </c>
      <c r="C42" s="5">
        <v>104125</v>
      </c>
      <c r="D42" s="5">
        <v>265494</v>
      </c>
      <c r="E42" s="5">
        <v>369619</v>
      </c>
      <c r="F42" s="4">
        <v>28.17</v>
      </c>
      <c r="G42" s="4">
        <v>71.83</v>
      </c>
      <c r="H42" s="5">
        <f t="shared" si="54"/>
        <v>161369</v>
      </c>
      <c r="I42" s="2">
        <f t="shared" si="55"/>
        <v>43.66</v>
      </c>
      <c r="J42" s="2" t="s">
        <v>25</v>
      </c>
      <c r="K42" s="2" t="s">
        <v>7</v>
      </c>
      <c r="L42" s="2">
        <v>1</v>
      </c>
      <c r="M42" s="2">
        <v>0</v>
      </c>
      <c r="N42" s="2" t="s">
        <v>25</v>
      </c>
      <c r="O42" s="2" t="s">
        <v>7</v>
      </c>
      <c r="P42" s="4">
        <v>10</v>
      </c>
      <c r="Q42" s="4">
        <f t="shared" si="56"/>
        <v>33.659999999999997</v>
      </c>
      <c r="R42" s="4">
        <f t="shared" si="57"/>
        <v>28.659999999999997</v>
      </c>
      <c r="S42" s="2">
        <v>29.4</v>
      </c>
      <c r="T42" s="4">
        <f t="shared" si="58"/>
        <v>14.259999999999998</v>
      </c>
      <c r="U42" s="4">
        <f t="shared" si="59"/>
        <v>9.259999999999998</v>
      </c>
      <c r="V42" s="4">
        <f t="shared" si="60"/>
        <v>19.7</v>
      </c>
      <c r="W42" s="4">
        <f t="shared" si="61"/>
        <v>23.959999999999997</v>
      </c>
      <c r="X42" s="4">
        <f t="shared" si="62"/>
        <v>18.959999999999997</v>
      </c>
    </row>
    <row r="43" spans="1:24" ht="15.75" x14ac:dyDescent="0.25">
      <c r="A43" t="s">
        <v>145</v>
      </c>
      <c r="B43">
        <v>2016</v>
      </c>
      <c r="C43" s="5"/>
      <c r="D43" s="5"/>
      <c r="E43" s="5"/>
      <c r="F43" s="4"/>
      <c r="G43" s="4"/>
      <c r="H43" s="5"/>
      <c r="I43" s="2"/>
      <c r="L43" s="2"/>
      <c r="M43" s="2"/>
      <c r="N43" s="2"/>
      <c r="O43" s="2"/>
      <c r="P43" s="4"/>
      <c r="Q43" s="4"/>
      <c r="R43" s="4"/>
      <c r="S43" s="2"/>
      <c r="T43" s="4"/>
      <c r="U43" s="4"/>
      <c r="V43" s="4"/>
      <c r="W43" s="4"/>
      <c r="X43" s="4"/>
    </row>
    <row r="44" spans="1:24" ht="15.75" x14ac:dyDescent="0.25">
      <c r="A44" t="s">
        <v>146</v>
      </c>
      <c r="B44">
        <v>2016</v>
      </c>
      <c r="C44" s="5"/>
      <c r="D44" s="5"/>
      <c r="E44" s="5"/>
      <c r="F44" s="4"/>
      <c r="G44" s="4"/>
      <c r="H44" s="5"/>
      <c r="I44" s="5"/>
      <c r="J44" s="5"/>
      <c r="K44" s="5"/>
      <c r="L44" s="2"/>
      <c r="M44" s="2"/>
      <c r="N44" s="5"/>
      <c r="P44" s="4"/>
      <c r="S44" s="2"/>
    </row>
    <row r="45" spans="1:24" ht="15.75" x14ac:dyDescent="0.25">
      <c r="A45" t="s">
        <v>147</v>
      </c>
      <c r="B45">
        <v>2016</v>
      </c>
      <c r="C45" s="5">
        <v>301860</v>
      </c>
      <c r="D45" s="5">
        <v>760241</v>
      </c>
      <c r="E45" s="5">
        <v>1115608</v>
      </c>
      <c r="F45" s="4">
        <v>27.06</v>
      </c>
      <c r="G45" s="4">
        <v>68.150000000000006</v>
      </c>
      <c r="H45" s="5">
        <f t="shared" ref="H45:H46" si="63">D45-C45</f>
        <v>458381</v>
      </c>
      <c r="I45" s="2">
        <f t="shared" ref="I45:I46" si="64">G45-F45</f>
        <v>41.09</v>
      </c>
      <c r="J45" s="2" t="s">
        <v>67</v>
      </c>
      <c r="K45" s="2" t="s">
        <v>7</v>
      </c>
      <c r="L45" s="2">
        <v>1</v>
      </c>
      <c r="M45" s="2">
        <v>0</v>
      </c>
      <c r="N45" s="2" t="s">
        <v>67</v>
      </c>
      <c r="O45" s="2" t="s">
        <v>7</v>
      </c>
      <c r="P45" s="4">
        <v>22</v>
      </c>
      <c r="Q45" s="4">
        <f t="shared" ref="Q45:Q46" si="65">I45-P45</f>
        <v>19.090000000000003</v>
      </c>
      <c r="R45" s="4">
        <f t="shared" ref="R45:R46" si="66">Q45-(L45*5)</f>
        <v>14.090000000000003</v>
      </c>
      <c r="S45" s="2">
        <v>28.1</v>
      </c>
      <c r="T45" s="4">
        <f t="shared" ref="T45:T46" si="67">I45-S45</f>
        <v>12.990000000000002</v>
      </c>
      <c r="U45" s="4">
        <f t="shared" ref="U45:U46" si="68">T45-(L45*5)</f>
        <v>7.990000000000002</v>
      </c>
      <c r="V45" s="4">
        <f t="shared" ref="V45:V46" si="69">(S45+P45)/2</f>
        <v>25.05</v>
      </c>
      <c r="W45" s="4">
        <f t="shared" ref="W45:W46" si="70">I45-V45</f>
        <v>16.040000000000003</v>
      </c>
      <c r="X45" s="4">
        <f t="shared" ref="X45:X46" si="71">W45-(L45*5)</f>
        <v>11.040000000000003</v>
      </c>
    </row>
    <row r="46" spans="1:24" ht="15.75" x14ac:dyDescent="0.25">
      <c r="A46" t="s">
        <v>148</v>
      </c>
      <c r="B46">
        <v>2016</v>
      </c>
      <c r="C46" s="5">
        <v>192243</v>
      </c>
      <c r="D46" s="5">
        <v>103637</v>
      </c>
      <c r="E46" s="5">
        <v>320467</v>
      </c>
      <c r="F46" s="4">
        <v>59.99</v>
      </c>
      <c r="G46" s="4">
        <v>32.340000000000003</v>
      </c>
      <c r="H46" s="5">
        <f t="shared" si="63"/>
        <v>-88606</v>
      </c>
      <c r="I46" s="2">
        <f t="shared" si="64"/>
        <v>-27.65</v>
      </c>
      <c r="J46" s="2" t="s">
        <v>69</v>
      </c>
      <c r="K46" s="2" t="s">
        <v>15</v>
      </c>
      <c r="L46" s="2">
        <v>1</v>
      </c>
      <c r="M46" s="2">
        <v>0</v>
      </c>
      <c r="N46" s="2" t="s">
        <v>69</v>
      </c>
      <c r="O46" s="2" t="s">
        <v>15</v>
      </c>
      <c r="P46" s="4">
        <v>-16</v>
      </c>
      <c r="Q46" s="4">
        <f t="shared" si="65"/>
        <v>-11.649999999999999</v>
      </c>
      <c r="R46" s="4">
        <f t="shared" si="66"/>
        <v>-16.649999999999999</v>
      </c>
      <c r="S46" s="2">
        <v>-26.2</v>
      </c>
      <c r="T46" s="4">
        <f t="shared" si="67"/>
        <v>-1.4499999999999993</v>
      </c>
      <c r="U46" s="4">
        <f t="shared" si="68"/>
        <v>-6.4499999999999993</v>
      </c>
      <c r="V46" s="4">
        <f t="shared" si="69"/>
        <v>-21.1</v>
      </c>
      <c r="W46" s="4">
        <f t="shared" si="70"/>
        <v>-6.5499999999999972</v>
      </c>
      <c r="X46" s="4">
        <f t="shared" si="71"/>
        <v>-11.549999999999997</v>
      </c>
    </row>
    <row r="47" spans="1:24" ht="15.75" x14ac:dyDescent="0.25">
      <c r="A47" t="s">
        <v>155</v>
      </c>
      <c r="B47">
        <v>2016</v>
      </c>
      <c r="C47" s="5">
        <v>0</v>
      </c>
      <c r="D47" s="5">
        <v>0</v>
      </c>
      <c r="E47" s="5">
        <v>0</v>
      </c>
      <c r="F47" s="4">
        <v>0</v>
      </c>
      <c r="G47" s="4">
        <v>0</v>
      </c>
      <c r="H47" s="5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4">
        <v>0</v>
      </c>
      <c r="Q47" s="4">
        <v>0</v>
      </c>
      <c r="R47" s="4">
        <v>0</v>
      </c>
      <c r="S47" s="2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</row>
    <row r="48" spans="1:24" ht="15.75" x14ac:dyDescent="0.25">
      <c r="A48" t="s">
        <v>149</v>
      </c>
      <c r="B48">
        <v>2016</v>
      </c>
      <c r="C48" s="5">
        <v>1913979</v>
      </c>
      <c r="D48" s="5">
        <v>1329338</v>
      </c>
      <c r="E48" s="5">
        <v>3243317</v>
      </c>
      <c r="F48" s="4">
        <v>59.01</v>
      </c>
      <c r="G48" s="4">
        <v>40.99</v>
      </c>
      <c r="H48" s="5">
        <f t="shared" ref="H48" si="72">D48-C48</f>
        <v>-584641</v>
      </c>
      <c r="I48" s="2">
        <f t="shared" ref="I48" si="73">G48-F48</f>
        <v>-18.019999999999996</v>
      </c>
      <c r="J48" s="2" t="s">
        <v>71</v>
      </c>
      <c r="K48" s="2" t="s">
        <v>15</v>
      </c>
      <c r="L48" s="2">
        <v>1</v>
      </c>
      <c r="M48" s="2">
        <v>0</v>
      </c>
      <c r="N48" s="2" t="s">
        <v>71</v>
      </c>
      <c r="O48" s="2" t="s">
        <v>15</v>
      </c>
      <c r="P48" s="4">
        <v>-5</v>
      </c>
      <c r="Q48" s="4">
        <f t="shared" ref="Q48" si="74">I48-P48</f>
        <v>-13.019999999999996</v>
      </c>
      <c r="R48" s="4">
        <f t="shared" ref="R48" si="75">Q48-(L48*5)</f>
        <v>-18.019999999999996</v>
      </c>
      <c r="S48" s="2">
        <v>-13</v>
      </c>
      <c r="T48" s="4">
        <f t="shared" ref="T48" si="76">I48-S48</f>
        <v>-5.019999999999996</v>
      </c>
      <c r="U48" s="4">
        <f t="shared" ref="U48" si="77">T48-(L48*5)</f>
        <v>-10.019999999999996</v>
      </c>
      <c r="V48" s="4">
        <f t="shared" ref="V48" si="78">(S48+P48)/2</f>
        <v>-9</v>
      </c>
      <c r="W48" s="4">
        <f t="shared" ref="W48" si="79">I48-V48</f>
        <v>-9.019999999999996</v>
      </c>
      <c r="X48" s="4">
        <f t="shared" ref="X48" si="80">W48-(L48*5)</f>
        <v>-14.019999999999996</v>
      </c>
    </row>
    <row r="49" spans="1:24" ht="15.75" x14ac:dyDescent="0.25">
      <c r="A49" t="s">
        <v>154</v>
      </c>
      <c r="B49">
        <v>2016</v>
      </c>
      <c r="C49" s="5"/>
      <c r="D49" s="5"/>
      <c r="E49" s="5"/>
      <c r="F49" s="4"/>
      <c r="G49" s="4"/>
      <c r="H49" s="5"/>
      <c r="I49" s="2"/>
      <c r="J49" s="2"/>
      <c r="K49" s="2"/>
      <c r="L49" s="2"/>
      <c r="M49" s="2"/>
      <c r="N49" s="2"/>
      <c r="O49" s="2"/>
      <c r="P49" s="4"/>
      <c r="Q49" s="4"/>
      <c r="R49" s="4"/>
      <c r="S49" s="2"/>
      <c r="T49" s="4"/>
      <c r="U49" s="4"/>
      <c r="V49" s="4"/>
      <c r="W49" s="4"/>
      <c r="X49" s="4"/>
    </row>
    <row r="50" spans="1:24" ht="15.75" x14ac:dyDescent="0.25">
      <c r="A50" t="s">
        <v>150</v>
      </c>
      <c r="B50">
        <v>2016</v>
      </c>
      <c r="C50" s="5">
        <v>1380335</v>
      </c>
      <c r="D50" s="5">
        <v>1479471</v>
      </c>
      <c r="E50" s="5">
        <v>2947345</v>
      </c>
      <c r="F50" s="4">
        <v>46.8</v>
      </c>
      <c r="G50" s="4">
        <v>50.2</v>
      </c>
      <c r="H50" s="5">
        <f t="shared" ref="H50" si="81">D50-C50</f>
        <v>99136</v>
      </c>
      <c r="I50" s="2">
        <f t="shared" ref="I50" si="82">G50-F50</f>
        <v>3.4000000000000057</v>
      </c>
      <c r="J50" s="2" t="s">
        <v>73</v>
      </c>
      <c r="K50" s="2" t="s">
        <v>7</v>
      </c>
      <c r="L50" s="2">
        <v>1</v>
      </c>
      <c r="M50" s="2">
        <v>0</v>
      </c>
      <c r="N50" s="2" t="s">
        <v>73</v>
      </c>
      <c r="O50" s="2" t="s">
        <v>7</v>
      </c>
      <c r="P50" s="4">
        <v>-2</v>
      </c>
      <c r="Q50" s="4">
        <f t="shared" ref="Q50" si="83">I50-P50</f>
        <v>5.4000000000000057</v>
      </c>
      <c r="R50" s="4">
        <f t="shared" ref="R50" si="84">Q50-(L50*5)</f>
        <v>0.40000000000000568</v>
      </c>
      <c r="S50" s="2">
        <v>1.4</v>
      </c>
      <c r="T50" s="4">
        <f t="shared" ref="T50" si="85">I50-S50</f>
        <v>2.0000000000000058</v>
      </c>
      <c r="U50" s="4">
        <f t="shared" ref="U50" si="86">T50-(L50*5)</f>
        <v>-2.9999999999999942</v>
      </c>
      <c r="V50" s="4">
        <f t="shared" ref="V50" si="87">(S50+P50)/2</f>
        <v>-0.30000000000000004</v>
      </c>
      <c r="W50" s="4">
        <f t="shared" ref="W50" si="88">I50-V50</f>
        <v>3.7000000000000055</v>
      </c>
      <c r="X50" s="4">
        <f t="shared" ref="X50" si="89">W50-(L50*5)</f>
        <v>-1.2999999999999945</v>
      </c>
    </row>
    <row r="51" spans="1:24" ht="15.75" x14ac:dyDescent="0.25">
      <c r="A51" t="s">
        <v>151</v>
      </c>
      <c r="B51">
        <v>2016</v>
      </c>
      <c r="C51" s="5">
        <v>0</v>
      </c>
      <c r="D51" s="5">
        <v>0</v>
      </c>
      <c r="E51" s="5">
        <v>0</v>
      </c>
      <c r="F51" s="4">
        <v>0</v>
      </c>
      <c r="G51" s="4">
        <v>0</v>
      </c>
      <c r="H51" s="5">
        <v>0</v>
      </c>
      <c r="I51" s="5">
        <v>0</v>
      </c>
      <c r="J51" s="5">
        <v>0</v>
      </c>
      <c r="K51" s="5">
        <v>0</v>
      </c>
      <c r="L51" s="2">
        <v>0</v>
      </c>
      <c r="M51" s="2">
        <v>0</v>
      </c>
      <c r="N51" s="5">
        <v>0</v>
      </c>
      <c r="O51" s="5">
        <v>0</v>
      </c>
      <c r="P51" s="4">
        <v>0</v>
      </c>
      <c r="Q51">
        <v>0</v>
      </c>
      <c r="R51">
        <v>0</v>
      </c>
      <c r="S51" s="2">
        <v>0</v>
      </c>
      <c r="T51">
        <v>0</v>
      </c>
      <c r="U51">
        <v>0</v>
      </c>
      <c r="V51">
        <v>0</v>
      </c>
      <c r="W51">
        <v>0</v>
      </c>
      <c r="X5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7"/>
  <sheetViews>
    <sheetView topLeftCell="A25" workbookViewId="0">
      <selection activeCell="A2" sqref="A2:A51"/>
    </sheetView>
  </sheetViews>
  <sheetFormatPr defaultRowHeight="15" x14ac:dyDescent="0.25"/>
  <cols>
    <col min="1" max="1" width="18.85546875" bestFit="1" customWidth="1"/>
    <col min="2" max="2" width="15.42578125" bestFit="1" customWidth="1"/>
    <col min="3" max="3" width="11.140625" bestFit="1" customWidth="1"/>
    <col min="4" max="4" width="15" bestFit="1" customWidth="1"/>
    <col min="5" max="5" width="15.5703125" bestFit="1" customWidth="1"/>
    <col min="6" max="6" width="11.7109375" bestFit="1" customWidth="1"/>
    <col min="7" max="7" width="12" bestFit="1" customWidth="1"/>
    <col min="8" max="8" width="14" bestFit="1" customWidth="1"/>
    <col min="9" max="9" width="15.28515625" bestFit="1" customWidth="1"/>
    <col min="10" max="10" width="26.7109375" bestFit="1" customWidth="1"/>
    <col min="11" max="11" width="7.7109375" bestFit="1" customWidth="1"/>
    <col min="12" max="12" width="11.7109375" bestFit="1" customWidth="1"/>
    <col min="13" max="13" width="12" bestFit="1" customWidth="1"/>
    <col min="14" max="14" width="14.85546875" bestFit="1" customWidth="1"/>
    <col min="15" max="15" width="17.28515625" bestFit="1" customWidth="1"/>
    <col min="16" max="16" width="10.7109375" bestFit="1" customWidth="1"/>
    <col min="17" max="17" width="17.28515625" bestFit="1" customWidth="1"/>
  </cols>
  <sheetData>
    <row r="1" spans="1:14" ht="15.75" x14ac:dyDescent="0.25">
      <c r="A1" s="1" t="s">
        <v>77</v>
      </c>
      <c r="B1" s="1" t="s">
        <v>1</v>
      </c>
      <c r="C1" s="1" t="s">
        <v>78</v>
      </c>
      <c r="D1" s="1" t="s">
        <v>79</v>
      </c>
      <c r="E1" s="1" t="s">
        <v>4</v>
      </c>
      <c r="F1" s="1" t="s">
        <v>80</v>
      </c>
      <c r="G1" s="1" t="s">
        <v>81</v>
      </c>
      <c r="H1" s="1"/>
      <c r="I1" s="1"/>
      <c r="J1" s="1"/>
      <c r="K1" s="1"/>
      <c r="L1" s="1"/>
      <c r="M1" s="1"/>
    </row>
    <row r="2" spans="1:14" ht="15.75" x14ac:dyDescent="0.25">
      <c r="A2" t="s">
        <v>82</v>
      </c>
      <c r="B2" s="2" t="s">
        <v>83</v>
      </c>
      <c r="C2" s="5">
        <v>14</v>
      </c>
      <c r="D2" s="5">
        <v>1</v>
      </c>
      <c r="E2" s="4">
        <v>28.9</v>
      </c>
      <c r="F2" s="5">
        <v>1</v>
      </c>
      <c r="G2" s="2">
        <f t="shared" ref="G2:G33" si="0">(F2+D2)/2</f>
        <v>1</v>
      </c>
      <c r="H2" s="2"/>
      <c r="L2" s="3"/>
      <c r="M2" s="2"/>
    </row>
    <row r="3" spans="1:14" ht="15.75" x14ac:dyDescent="0.25">
      <c r="A3" t="s">
        <v>84</v>
      </c>
      <c r="B3" s="2" t="s">
        <v>83</v>
      </c>
      <c r="C3" s="5">
        <v>12</v>
      </c>
      <c r="D3" s="5">
        <v>1</v>
      </c>
      <c r="E3" s="4">
        <v>17.100000000000001</v>
      </c>
      <c r="F3" s="5">
        <v>1</v>
      </c>
      <c r="G3" s="2">
        <f t="shared" si="0"/>
        <v>1</v>
      </c>
      <c r="H3" s="2"/>
      <c r="L3" s="2"/>
      <c r="M3" s="2"/>
    </row>
    <row r="4" spans="1:14" ht="15.75" x14ac:dyDescent="0.25">
      <c r="A4" t="s">
        <v>85</v>
      </c>
      <c r="B4" s="2" t="s">
        <v>83</v>
      </c>
      <c r="C4" s="5">
        <v>7</v>
      </c>
      <c r="D4" s="5">
        <v>2</v>
      </c>
      <c r="E4" s="4">
        <v>7.4</v>
      </c>
      <c r="F4" s="5">
        <v>2</v>
      </c>
      <c r="G4" s="2">
        <f t="shared" si="0"/>
        <v>2</v>
      </c>
      <c r="K4" s="2"/>
      <c r="L4" s="2"/>
      <c r="M4" s="2"/>
    </row>
    <row r="5" spans="1:14" ht="15.75" x14ac:dyDescent="0.25">
      <c r="A5" t="s">
        <v>86</v>
      </c>
      <c r="B5" s="2" t="s">
        <v>83</v>
      </c>
      <c r="C5" s="5">
        <v>14</v>
      </c>
      <c r="D5" s="5">
        <v>1</v>
      </c>
      <c r="E5" s="4">
        <v>28.6</v>
      </c>
      <c r="F5" s="5">
        <v>1</v>
      </c>
      <c r="G5" s="2">
        <f t="shared" si="0"/>
        <v>1</v>
      </c>
      <c r="I5" s="26" t="s">
        <v>87</v>
      </c>
      <c r="J5" s="1" t="s">
        <v>88</v>
      </c>
      <c r="K5" s="1" t="s">
        <v>89</v>
      </c>
      <c r="L5" s="1" t="s">
        <v>90</v>
      </c>
      <c r="M5" s="1" t="s">
        <v>91</v>
      </c>
    </row>
    <row r="6" spans="1:14" ht="15.75" x14ac:dyDescent="0.25">
      <c r="A6" t="s">
        <v>166</v>
      </c>
      <c r="B6" s="2" t="s">
        <v>83</v>
      </c>
      <c r="C6" s="5">
        <v>-9</v>
      </c>
      <c r="D6" s="5">
        <v>6</v>
      </c>
      <c r="E6" s="4">
        <v>-25.8</v>
      </c>
      <c r="F6" s="5">
        <v>7</v>
      </c>
      <c r="G6" s="2">
        <f t="shared" si="0"/>
        <v>6.5</v>
      </c>
      <c r="I6" s="9" t="s">
        <v>92</v>
      </c>
      <c r="J6" s="10" t="s">
        <v>93</v>
      </c>
      <c r="K6" s="10">
        <v>1</v>
      </c>
      <c r="L6" s="10">
        <f>COUNTIF(D2:D51,1)</f>
        <v>13</v>
      </c>
      <c r="M6" s="10">
        <f>COUNTIF(F2:F51,1)</f>
        <v>23</v>
      </c>
    </row>
    <row r="7" spans="1:14" ht="15.75" x14ac:dyDescent="0.25">
      <c r="A7" t="s">
        <v>98</v>
      </c>
      <c r="B7" s="2" t="s">
        <v>83</v>
      </c>
      <c r="C7" s="5">
        <v>-1</v>
      </c>
      <c r="D7" s="5">
        <v>4</v>
      </c>
      <c r="E7" s="4">
        <v>-2.5</v>
      </c>
      <c r="F7" s="5">
        <v>5</v>
      </c>
      <c r="G7" s="2">
        <f t="shared" si="0"/>
        <v>4.5</v>
      </c>
      <c r="I7" s="14" t="s">
        <v>94</v>
      </c>
      <c r="J7" s="15" t="s">
        <v>95</v>
      </c>
      <c r="K7" s="15">
        <v>2</v>
      </c>
      <c r="L7" s="15">
        <f>COUNTIF(D2:D51,2)</f>
        <v>8</v>
      </c>
      <c r="M7" s="15">
        <f>COUNTIF(F2:F51,2)</f>
        <v>4</v>
      </c>
    </row>
    <row r="8" spans="1:14" ht="15.75" x14ac:dyDescent="0.25">
      <c r="A8" t="s">
        <v>101</v>
      </c>
      <c r="B8" s="2" t="s">
        <v>83</v>
      </c>
      <c r="C8" s="5">
        <v>-7</v>
      </c>
      <c r="D8" s="5">
        <v>6</v>
      </c>
      <c r="E8" s="4">
        <v>-12</v>
      </c>
      <c r="F8" s="5">
        <v>7</v>
      </c>
      <c r="G8" s="2">
        <f t="shared" si="0"/>
        <v>6.5</v>
      </c>
      <c r="H8" s="2"/>
      <c r="I8" s="16" t="s">
        <v>96</v>
      </c>
      <c r="J8" s="17" t="s">
        <v>97</v>
      </c>
      <c r="K8" s="17">
        <v>3</v>
      </c>
      <c r="L8" s="17">
        <f>COUNTIF(D2:D51,3)</f>
        <v>3</v>
      </c>
      <c r="M8" s="17">
        <f>COUNTIF(F2:F51,3)</f>
        <v>1</v>
      </c>
    </row>
    <row r="9" spans="1:14" ht="15.75" x14ac:dyDescent="0.25">
      <c r="A9" t="s">
        <v>108</v>
      </c>
      <c r="B9" s="2" t="s">
        <v>83</v>
      </c>
      <c r="C9" s="5">
        <v>-8</v>
      </c>
      <c r="D9" s="5">
        <v>6</v>
      </c>
      <c r="E9" s="4">
        <v>-10.7</v>
      </c>
      <c r="F9" s="5">
        <v>7</v>
      </c>
      <c r="G9" s="2">
        <f t="shared" si="0"/>
        <v>6.5</v>
      </c>
      <c r="I9" s="18" t="s">
        <v>99</v>
      </c>
      <c r="J9" s="19" t="s">
        <v>100</v>
      </c>
      <c r="K9" s="19">
        <v>4</v>
      </c>
      <c r="L9" s="19">
        <f>COUNTIF(D2:D51,4)</f>
        <v>10</v>
      </c>
      <c r="M9" s="19">
        <f>COUNTIF(F2:F51,4)</f>
        <v>6</v>
      </c>
    </row>
    <row r="10" spans="1:14" ht="15.75" x14ac:dyDescent="0.25">
      <c r="A10" t="s">
        <v>165</v>
      </c>
      <c r="B10" s="2" t="s">
        <v>83</v>
      </c>
      <c r="C10" s="5">
        <v>2</v>
      </c>
      <c r="D10" s="5">
        <v>4</v>
      </c>
      <c r="E10" s="4">
        <v>3.2</v>
      </c>
      <c r="F10" s="5">
        <v>3</v>
      </c>
      <c r="G10" s="2">
        <f t="shared" si="0"/>
        <v>3.5</v>
      </c>
      <c r="I10" s="20" t="s">
        <v>102</v>
      </c>
      <c r="J10" s="21" t="s">
        <v>103</v>
      </c>
      <c r="K10" s="22">
        <v>5</v>
      </c>
      <c r="L10" s="22">
        <f>COUNTIF(D2:D51,5)</f>
        <v>4</v>
      </c>
      <c r="M10" s="22">
        <f>COUNTIF(F2:F51,5)</f>
        <v>3</v>
      </c>
    </row>
    <row r="11" spans="1:14" ht="15.75" x14ac:dyDescent="0.25">
      <c r="A11" t="s">
        <v>164</v>
      </c>
      <c r="B11" s="2" t="s">
        <v>83</v>
      </c>
      <c r="C11" s="2">
        <v>6</v>
      </c>
      <c r="D11" s="5">
        <v>2</v>
      </c>
      <c r="E11" s="4">
        <v>8.3000000000000007</v>
      </c>
      <c r="F11" s="5">
        <v>2</v>
      </c>
      <c r="G11" s="2">
        <f t="shared" si="0"/>
        <v>2</v>
      </c>
      <c r="I11" s="23" t="s">
        <v>104</v>
      </c>
      <c r="J11" s="24" t="s">
        <v>105</v>
      </c>
      <c r="K11" s="25">
        <v>6</v>
      </c>
      <c r="L11" s="25">
        <f>COUNTIF(D2:D51,6)</f>
        <v>8</v>
      </c>
      <c r="M11" s="25">
        <f>COUNTIF(F2:F51,6)</f>
        <v>3</v>
      </c>
    </row>
    <row r="12" spans="1:14" ht="15.75" x14ac:dyDescent="0.25">
      <c r="A12" t="s">
        <v>163</v>
      </c>
      <c r="B12" s="2" t="s">
        <v>83</v>
      </c>
      <c r="C12" s="2">
        <v>-20</v>
      </c>
      <c r="D12" s="5">
        <v>7</v>
      </c>
      <c r="E12" s="4">
        <v>-32.299999999999997</v>
      </c>
      <c r="F12" s="5">
        <v>7</v>
      </c>
      <c r="G12" s="2">
        <f t="shared" si="0"/>
        <v>7</v>
      </c>
      <c r="I12" s="11" t="s">
        <v>106</v>
      </c>
      <c r="J12" s="12" t="s">
        <v>107</v>
      </c>
      <c r="K12" s="13">
        <v>7</v>
      </c>
      <c r="L12" s="13">
        <f>COUNTIF(D2:D51,7)</f>
        <v>4</v>
      </c>
      <c r="M12" s="13">
        <f>COUNTIF(F2:F51,7)</f>
        <v>10</v>
      </c>
    </row>
    <row r="13" spans="1:14" ht="15.75" x14ac:dyDescent="0.25">
      <c r="A13" t="s">
        <v>111</v>
      </c>
      <c r="B13" s="2" t="s">
        <v>83</v>
      </c>
      <c r="C13" s="5">
        <v>18</v>
      </c>
      <c r="D13" s="5">
        <v>1</v>
      </c>
      <c r="E13" s="4">
        <v>34.299999999999997</v>
      </c>
      <c r="F13" s="5">
        <v>1</v>
      </c>
      <c r="G13" s="2">
        <f t="shared" si="0"/>
        <v>1</v>
      </c>
    </row>
    <row r="14" spans="1:14" ht="15.75" x14ac:dyDescent="0.25">
      <c r="A14" t="s">
        <v>113</v>
      </c>
      <c r="B14" s="2" t="s">
        <v>83</v>
      </c>
      <c r="C14" s="5">
        <v>-8</v>
      </c>
      <c r="D14" s="5">
        <v>6</v>
      </c>
      <c r="E14" s="4">
        <v>-14.5</v>
      </c>
      <c r="F14" s="5">
        <v>7</v>
      </c>
      <c r="G14" s="2">
        <f t="shared" si="0"/>
        <v>6.5</v>
      </c>
      <c r="N14" s="2"/>
    </row>
    <row r="15" spans="1:14" ht="15.75" x14ac:dyDescent="0.25">
      <c r="A15" t="s">
        <v>115</v>
      </c>
      <c r="B15" s="2" t="s">
        <v>83</v>
      </c>
      <c r="C15" s="5">
        <v>5</v>
      </c>
      <c r="D15" s="5">
        <v>3</v>
      </c>
      <c r="E15" s="4">
        <v>19.5</v>
      </c>
      <c r="F15" s="5">
        <v>1</v>
      </c>
      <c r="G15" s="2">
        <f t="shared" si="0"/>
        <v>2</v>
      </c>
    </row>
    <row r="16" spans="1:14" ht="15.75" x14ac:dyDescent="0.25">
      <c r="A16" t="s">
        <v>117</v>
      </c>
      <c r="B16" s="2" t="s">
        <v>83</v>
      </c>
      <c r="C16" s="5">
        <v>-1</v>
      </c>
      <c r="D16" s="5">
        <v>4</v>
      </c>
      <c r="E16" s="4">
        <v>8.1</v>
      </c>
      <c r="F16" s="5">
        <v>6</v>
      </c>
      <c r="G16" s="2">
        <f t="shared" si="0"/>
        <v>5</v>
      </c>
      <c r="I16" s="1" t="s">
        <v>109</v>
      </c>
      <c r="J16" s="1" t="s">
        <v>88</v>
      </c>
      <c r="K16" s="1" t="s">
        <v>110</v>
      </c>
    </row>
    <row r="17" spans="1:16" ht="15.75" x14ac:dyDescent="0.25">
      <c r="A17" s="2" t="s">
        <v>119</v>
      </c>
      <c r="B17" s="2" t="s">
        <v>83</v>
      </c>
      <c r="C17" s="5">
        <v>12</v>
      </c>
      <c r="D17" s="5">
        <v>1</v>
      </c>
      <c r="E17" s="4">
        <v>23.4</v>
      </c>
      <c r="F17" s="5">
        <v>1</v>
      </c>
      <c r="G17" s="2">
        <f t="shared" si="0"/>
        <v>1</v>
      </c>
      <c r="I17" s="10" t="s">
        <v>92</v>
      </c>
      <c r="J17" s="10" t="s">
        <v>112</v>
      </c>
      <c r="K17" s="10">
        <f>COUNTIF(G2:G51,1)</f>
        <v>13</v>
      </c>
      <c r="O17" s="2"/>
      <c r="P17" s="2"/>
    </row>
    <row r="18" spans="1:16" ht="15.75" x14ac:dyDescent="0.25">
      <c r="A18" t="s">
        <v>121</v>
      </c>
      <c r="B18" s="2" t="s">
        <v>83</v>
      </c>
      <c r="C18" s="5">
        <v>13</v>
      </c>
      <c r="D18" s="5">
        <v>1</v>
      </c>
      <c r="E18" s="4">
        <v>30.6</v>
      </c>
      <c r="F18" s="5">
        <v>1</v>
      </c>
      <c r="G18" s="2">
        <f t="shared" si="0"/>
        <v>1</v>
      </c>
      <c r="I18" s="15" t="s">
        <v>94</v>
      </c>
      <c r="J18" s="15" t="s">
        <v>114</v>
      </c>
      <c r="K18" s="15">
        <f>COUNTIF(G2:G51,1.5) + COUNTIF(G2:G51,2)</f>
        <v>10</v>
      </c>
    </row>
    <row r="19" spans="1:16" ht="15.75" x14ac:dyDescent="0.25">
      <c r="A19" t="s">
        <v>123</v>
      </c>
      <c r="B19" s="2" t="s">
        <v>83</v>
      </c>
      <c r="C19" s="5">
        <v>12</v>
      </c>
      <c r="D19" s="5">
        <v>1</v>
      </c>
      <c r="E19" s="4">
        <v>21.6</v>
      </c>
      <c r="F19" s="5">
        <v>1</v>
      </c>
      <c r="G19" s="2">
        <f t="shared" si="0"/>
        <v>1</v>
      </c>
      <c r="I19" s="17" t="s">
        <v>96</v>
      </c>
      <c r="J19" s="17" t="s">
        <v>116</v>
      </c>
      <c r="K19" s="17">
        <f>COUNTIF(G2:G51,2.5) + COUNTIF(G2:G51,3)</f>
        <v>2</v>
      </c>
    </row>
    <row r="20" spans="1:16" ht="15.75" x14ac:dyDescent="0.25">
      <c r="A20" t="s">
        <v>125</v>
      </c>
      <c r="B20" s="2" t="s">
        <v>83</v>
      </c>
      <c r="C20" s="5">
        <v>-6</v>
      </c>
      <c r="D20" s="5">
        <v>6</v>
      </c>
      <c r="E20" s="4">
        <v>-3.5</v>
      </c>
      <c r="F20" s="5">
        <v>5</v>
      </c>
      <c r="G20" s="2">
        <f t="shared" si="0"/>
        <v>5.5</v>
      </c>
      <c r="I20" s="19" t="s">
        <v>99</v>
      </c>
      <c r="J20" s="19" t="s">
        <v>118</v>
      </c>
      <c r="K20" s="19">
        <f>COUNTIF(G2:G51,3.5) + COUNTIF(G2:G51,4) + COUNTIF(G2:G51,4.5)</f>
        <v>11</v>
      </c>
    </row>
    <row r="21" spans="1:16" ht="15.75" x14ac:dyDescent="0.25">
      <c r="A21" t="s">
        <v>126</v>
      </c>
      <c r="B21" s="2" t="s">
        <v>83</v>
      </c>
      <c r="C21" s="5">
        <v>-10</v>
      </c>
      <c r="D21" s="5">
        <v>6</v>
      </c>
      <c r="E21" s="4">
        <v>-23.8</v>
      </c>
      <c r="F21" s="5">
        <v>1</v>
      </c>
      <c r="G21" s="2">
        <f t="shared" si="0"/>
        <v>3.5</v>
      </c>
      <c r="I21" s="22" t="s">
        <v>102</v>
      </c>
      <c r="J21" s="22" t="s">
        <v>120</v>
      </c>
      <c r="K21" s="22">
        <f>COUNTIF(G2:G51,5.5) + COUNTIF(G2:G51,5)</f>
        <v>4</v>
      </c>
    </row>
    <row r="22" spans="1:16" ht="15.75" x14ac:dyDescent="0.25">
      <c r="A22" t="s">
        <v>127</v>
      </c>
      <c r="B22" s="2" t="s">
        <v>83</v>
      </c>
      <c r="C22" s="5">
        <v>-10</v>
      </c>
      <c r="D22" s="5">
        <v>6</v>
      </c>
      <c r="E22" s="4">
        <v>-23.6</v>
      </c>
      <c r="F22" s="5">
        <v>1</v>
      </c>
      <c r="G22" s="2">
        <f t="shared" si="0"/>
        <v>3.5</v>
      </c>
      <c r="I22" s="27" t="s">
        <v>104</v>
      </c>
      <c r="J22" s="25" t="s">
        <v>122</v>
      </c>
      <c r="K22" s="25">
        <f>COUNTIF(G2:G51,6.5) + COUNTIF(G2:G51,6)</f>
        <v>6</v>
      </c>
      <c r="L22" s="2"/>
      <c r="M22" s="2"/>
    </row>
    <row r="23" spans="1:16" ht="15.75" x14ac:dyDescent="0.25">
      <c r="A23" t="s">
        <v>128</v>
      </c>
      <c r="B23" s="2" t="s">
        <v>83</v>
      </c>
      <c r="C23" s="5">
        <v>-4</v>
      </c>
      <c r="D23" s="5">
        <v>5</v>
      </c>
      <c r="E23" s="4">
        <v>0.3</v>
      </c>
      <c r="F23" s="5">
        <v>4</v>
      </c>
      <c r="G23" s="2">
        <f t="shared" si="0"/>
        <v>4.5</v>
      </c>
      <c r="I23" s="28" t="s">
        <v>106</v>
      </c>
      <c r="J23" s="13" t="s">
        <v>124</v>
      </c>
      <c r="K23" s="13">
        <f>COUNTIF(G2:G51,7)</f>
        <v>4</v>
      </c>
      <c r="L23" s="2"/>
      <c r="M23" s="2"/>
    </row>
    <row r="24" spans="1:16" ht="15.75" x14ac:dyDescent="0.25">
      <c r="A24" t="s">
        <v>129</v>
      </c>
      <c r="B24" s="2" t="s">
        <v>83</v>
      </c>
      <c r="C24" s="5">
        <v>-2</v>
      </c>
      <c r="D24" s="5">
        <v>4</v>
      </c>
      <c r="E24" s="4">
        <v>-0.5</v>
      </c>
      <c r="F24" s="5">
        <v>4</v>
      </c>
      <c r="G24" s="2">
        <f t="shared" si="0"/>
        <v>4</v>
      </c>
    </row>
    <row r="25" spans="1:16" ht="15.75" x14ac:dyDescent="0.25">
      <c r="A25" t="s">
        <v>130</v>
      </c>
      <c r="B25" s="2" t="s">
        <v>83</v>
      </c>
      <c r="C25" s="5">
        <v>9</v>
      </c>
      <c r="D25" s="5">
        <v>2</v>
      </c>
      <c r="E25" s="4">
        <v>18.8</v>
      </c>
      <c r="F25" s="5">
        <v>1</v>
      </c>
      <c r="G25" s="2">
        <f t="shared" si="0"/>
        <v>1.5</v>
      </c>
    </row>
    <row r="26" spans="1:16" ht="15.75" x14ac:dyDescent="0.25">
      <c r="A26" t="s">
        <v>133</v>
      </c>
      <c r="B26" s="2" t="s">
        <v>83</v>
      </c>
      <c r="C26" s="5">
        <v>5</v>
      </c>
      <c r="D26" s="5">
        <v>3</v>
      </c>
      <c r="E26" s="4">
        <v>18.899999999999999</v>
      </c>
      <c r="F26" s="5">
        <v>1</v>
      </c>
      <c r="G26" s="2">
        <f t="shared" si="0"/>
        <v>2</v>
      </c>
      <c r="I26" s="4"/>
      <c r="J26" s="2"/>
      <c r="K26" s="7"/>
      <c r="L26" s="8"/>
      <c r="M26" s="2"/>
    </row>
    <row r="27" spans="1:16" ht="15.75" x14ac:dyDescent="0.25">
      <c r="A27" t="s">
        <v>135</v>
      </c>
      <c r="B27" s="2" t="s">
        <v>83</v>
      </c>
      <c r="C27" s="5">
        <v>7</v>
      </c>
      <c r="D27" s="5">
        <v>2</v>
      </c>
      <c r="E27" s="4">
        <v>21.3</v>
      </c>
      <c r="F27" s="5">
        <v>1</v>
      </c>
      <c r="G27" s="2">
        <f t="shared" si="0"/>
        <v>1.5</v>
      </c>
      <c r="L27" s="2"/>
      <c r="M27" s="2"/>
    </row>
    <row r="28" spans="1:16" ht="15.75" x14ac:dyDescent="0.25">
      <c r="A28" t="s">
        <v>137</v>
      </c>
      <c r="B28" s="2" t="s">
        <v>83</v>
      </c>
      <c r="C28" s="5">
        <v>12</v>
      </c>
      <c r="D28" s="5">
        <v>1</v>
      </c>
      <c r="E28" s="4">
        <v>26.8</v>
      </c>
      <c r="F28" s="5">
        <v>1</v>
      </c>
      <c r="G28" s="2">
        <f t="shared" si="0"/>
        <v>1</v>
      </c>
      <c r="L28" s="4"/>
      <c r="M28" s="2"/>
    </row>
    <row r="29" spans="1:16" ht="15.75" x14ac:dyDescent="0.25">
      <c r="A29" t="s">
        <v>138</v>
      </c>
      <c r="B29" s="2" t="s">
        <v>83</v>
      </c>
      <c r="C29" s="5">
        <v>-2</v>
      </c>
      <c r="D29" s="5">
        <v>4</v>
      </c>
      <c r="E29" s="4">
        <v>-1</v>
      </c>
      <c r="F29" s="5">
        <v>4</v>
      </c>
      <c r="G29" s="2">
        <f t="shared" si="0"/>
        <v>4</v>
      </c>
      <c r="I29" s="6"/>
      <c r="J29" s="1" t="s">
        <v>88</v>
      </c>
      <c r="K29" s="1" t="s">
        <v>131</v>
      </c>
      <c r="L29" s="1" t="s">
        <v>132</v>
      </c>
      <c r="M29" s="1" t="s">
        <v>81</v>
      </c>
    </row>
    <row r="30" spans="1:16" ht="15.75" x14ac:dyDescent="0.25">
      <c r="A30" t="s">
        <v>139</v>
      </c>
      <c r="B30" s="2" t="s">
        <v>83</v>
      </c>
      <c r="C30" s="5">
        <v>-1</v>
      </c>
      <c r="D30" s="5">
        <v>4</v>
      </c>
      <c r="E30" s="4">
        <v>0.9</v>
      </c>
      <c r="F30" s="5">
        <v>4</v>
      </c>
      <c r="G30" s="2">
        <f t="shared" si="0"/>
        <v>4</v>
      </c>
      <c r="I30" s="10" t="s">
        <v>7</v>
      </c>
      <c r="J30" s="10" t="s">
        <v>134</v>
      </c>
      <c r="K30" s="10">
        <f>SUM(L6:L8)*2</f>
        <v>48</v>
      </c>
      <c r="L30" s="10">
        <f>SUM(M6:M8)*2</f>
        <v>56</v>
      </c>
      <c r="M30" s="10">
        <f>SUM(K17:K19)*2</f>
        <v>50</v>
      </c>
    </row>
    <row r="31" spans="1:16" ht="15.75" x14ac:dyDescent="0.25">
      <c r="A31" t="s">
        <v>140</v>
      </c>
      <c r="B31" s="2" t="s">
        <v>83</v>
      </c>
      <c r="C31" s="5">
        <v>-6</v>
      </c>
      <c r="D31" s="5">
        <v>6</v>
      </c>
      <c r="E31" s="4">
        <v>-12.5</v>
      </c>
      <c r="F31" s="5">
        <v>7</v>
      </c>
      <c r="G31" s="2">
        <f t="shared" si="0"/>
        <v>6.5</v>
      </c>
      <c r="I31" s="13" t="s">
        <v>15</v>
      </c>
      <c r="J31" s="13" t="s">
        <v>136</v>
      </c>
      <c r="K31" s="13">
        <f>SUM(L10:L12)*2</f>
        <v>32</v>
      </c>
      <c r="L31" s="13">
        <f>SUM(M10:M12)*2</f>
        <v>32</v>
      </c>
      <c r="M31" s="13">
        <f>SUM(K21:K23)*2</f>
        <v>28</v>
      </c>
    </row>
    <row r="32" spans="1:16" ht="15.75" x14ac:dyDescent="0.25">
      <c r="A32" t="s">
        <v>162</v>
      </c>
      <c r="B32" s="2" t="s">
        <v>83</v>
      </c>
      <c r="C32" s="5">
        <v>-4</v>
      </c>
      <c r="D32" s="5">
        <v>5</v>
      </c>
      <c r="E32" s="4">
        <v>-6.2</v>
      </c>
      <c r="F32" s="5">
        <v>6</v>
      </c>
      <c r="G32" s="2">
        <f t="shared" si="0"/>
        <v>5.5</v>
      </c>
      <c r="H32" s="2"/>
      <c r="I32" s="19" t="s">
        <v>99</v>
      </c>
      <c r="J32" s="19" t="s">
        <v>99</v>
      </c>
      <c r="K32" s="19">
        <f>L9*2</f>
        <v>20</v>
      </c>
      <c r="L32" s="19">
        <f>M9*2</f>
        <v>12</v>
      </c>
      <c r="M32" s="19">
        <f>K20*2</f>
        <v>22</v>
      </c>
    </row>
    <row r="33" spans="1:13" ht="15.75" x14ac:dyDescent="0.25">
      <c r="A33" t="s">
        <v>161</v>
      </c>
      <c r="B33" s="2" t="s">
        <v>83</v>
      </c>
      <c r="C33" s="5">
        <v>-11</v>
      </c>
      <c r="D33" s="5">
        <v>7</v>
      </c>
      <c r="E33" s="4">
        <v>-21.4</v>
      </c>
      <c r="F33" s="5">
        <v>7</v>
      </c>
      <c r="G33" s="2">
        <f t="shared" si="0"/>
        <v>7</v>
      </c>
      <c r="H33" s="2"/>
    </row>
    <row r="34" spans="1:13" ht="15.75" x14ac:dyDescent="0.25">
      <c r="A34" t="s">
        <v>160</v>
      </c>
      <c r="B34" s="2" t="s">
        <v>83</v>
      </c>
      <c r="C34" s="5">
        <v>3</v>
      </c>
      <c r="D34" s="5">
        <v>3</v>
      </c>
      <c r="E34" s="4">
        <v>5.8</v>
      </c>
      <c r="F34" s="5">
        <v>2</v>
      </c>
      <c r="G34" s="2">
        <f t="shared" ref="G34:G51" si="1">(F34+D34)/2</f>
        <v>2.5</v>
      </c>
      <c r="H34" s="2"/>
    </row>
    <row r="35" spans="1:13" ht="15.75" x14ac:dyDescent="0.25">
      <c r="A35" t="s">
        <v>159</v>
      </c>
      <c r="B35" s="2" t="s">
        <v>83</v>
      </c>
      <c r="C35" s="5">
        <v>10</v>
      </c>
      <c r="D35" s="5">
        <v>2</v>
      </c>
      <c r="E35" s="4">
        <v>34.200000000000003</v>
      </c>
      <c r="F35" s="5">
        <v>1</v>
      </c>
      <c r="G35" s="2">
        <f t="shared" si="1"/>
        <v>1.5</v>
      </c>
      <c r="H35" s="2"/>
    </row>
    <row r="36" spans="1:13" ht="15.75" x14ac:dyDescent="0.25">
      <c r="A36" t="s">
        <v>141</v>
      </c>
      <c r="B36" s="2" t="s">
        <v>83</v>
      </c>
      <c r="C36" s="5">
        <v>1</v>
      </c>
      <c r="D36" s="5">
        <v>4</v>
      </c>
      <c r="E36" s="4">
        <v>7.9</v>
      </c>
      <c r="F36" s="5">
        <v>2</v>
      </c>
      <c r="G36" s="2">
        <f t="shared" si="1"/>
        <v>3</v>
      </c>
      <c r="H36" s="2"/>
      <c r="I36" s="2"/>
      <c r="J36" s="2"/>
      <c r="K36" s="2"/>
      <c r="L36" s="2"/>
      <c r="M36" s="2"/>
    </row>
    <row r="37" spans="1:13" ht="15.75" x14ac:dyDescent="0.25">
      <c r="A37" t="s">
        <v>142</v>
      </c>
      <c r="B37" s="2" t="s">
        <v>83</v>
      </c>
      <c r="C37" s="5">
        <v>19</v>
      </c>
      <c r="D37" s="5">
        <v>1</v>
      </c>
      <c r="E37" s="4">
        <v>38.200000000000003</v>
      </c>
      <c r="F37" s="5">
        <v>1</v>
      </c>
      <c r="G37" s="2">
        <f t="shared" si="1"/>
        <v>1</v>
      </c>
      <c r="H37" s="2"/>
      <c r="I37" s="2"/>
      <c r="J37" s="2"/>
      <c r="K37" s="2"/>
      <c r="L37" s="2"/>
      <c r="M37" s="2"/>
    </row>
    <row r="38" spans="1:13" ht="15.75" x14ac:dyDescent="0.25">
      <c r="A38" t="s">
        <v>143</v>
      </c>
      <c r="B38" s="2" t="s">
        <v>83</v>
      </c>
      <c r="C38" s="5">
        <v>-5</v>
      </c>
      <c r="D38" s="5">
        <v>5</v>
      </c>
      <c r="E38" s="4">
        <v>-8.6999999999999993</v>
      </c>
      <c r="F38" s="5">
        <v>6</v>
      </c>
      <c r="G38" s="2">
        <f t="shared" si="1"/>
        <v>5.5</v>
      </c>
      <c r="H38" s="2"/>
      <c r="I38" s="2"/>
      <c r="J38" s="2"/>
      <c r="K38" s="2"/>
      <c r="L38" s="2"/>
      <c r="M38" s="2"/>
    </row>
    <row r="39" spans="1:13" ht="15.75" x14ac:dyDescent="0.25">
      <c r="A39" t="s">
        <v>158</v>
      </c>
      <c r="B39" s="2" t="s">
        <v>83</v>
      </c>
      <c r="C39" s="5">
        <v>-1</v>
      </c>
      <c r="D39" s="5">
        <v>4</v>
      </c>
      <c r="E39" s="4">
        <v>1.7</v>
      </c>
      <c r="F39" s="5">
        <v>4</v>
      </c>
      <c r="G39" s="2">
        <f t="shared" si="1"/>
        <v>4</v>
      </c>
      <c r="H39" s="2"/>
      <c r="I39" s="2"/>
      <c r="J39" s="2"/>
      <c r="K39" s="2"/>
      <c r="L39" s="2"/>
      <c r="M39" s="2"/>
    </row>
    <row r="40" spans="1:13" ht="15.75" x14ac:dyDescent="0.25">
      <c r="A40" t="s">
        <v>144</v>
      </c>
      <c r="B40" s="2" t="s">
        <v>83</v>
      </c>
      <c r="C40" s="5">
        <v>-11</v>
      </c>
      <c r="D40" s="5">
        <v>7</v>
      </c>
      <c r="E40" s="4">
        <v>-16</v>
      </c>
      <c r="F40" s="5">
        <v>7</v>
      </c>
      <c r="G40" s="2">
        <f t="shared" si="1"/>
        <v>7</v>
      </c>
      <c r="H40" s="2"/>
      <c r="I40" s="2"/>
      <c r="J40" s="2"/>
      <c r="K40" s="2"/>
      <c r="L40" s="2"/>
      <c r="M40" s="2"/>
    </row>
    <row r="41" spans="1:13" ht="15.75" x14ac:dyDescent="0.25">
      <c r="A41" t="s">
        <v>157</v>
      </c>
      <c r="B41" s="2" t="s">
        <v>83</v>
      </c>
      <c r="C41" s="5">
        <v>8</v>
      </c>
      <c r="D41" s="5">
        <v>2</v>
      </c>
      <c r="E41" s="4">
        <v>15.9</v>
      </c>
      <c r="F41" s="5">
        <v>1</v>
      </c>
      <c r="G41" s="2">
        <f t="shared" si="1"/>
        <v>1.5</v>
      </c>
      <c r="H41" s="2"/>
      <c r="I41" s="2"/>
      <c r="J41" s="2"/>
      <c r="K41" s="2"/>
      <c r="L41" s="2"/>
      <c r="M41" s="2"/>
    </row>
    <row r="42" spans="1:13" ht="15.75" x14ac:dyDescent="0.25">
      <c r="A42" t="s">
        <v>156</v>
      </c>
      <c r="B42" s="2" t="s">
        <v>83</v>
      </c>
      <c r="C42" s="5">
        <v>10</v>
      </c>
      <c r="D42" s="5">
        <v>2</v>
      </c>
      <c r="E42" s="4">
        <v>29.4</v>
      </c>
      <c r="F42" s="5">
        <v>1</v>
      </c>
      <c r="G42" s="2">
        <f t="shared" si="1"/>
        <v>1.5</v>
      </c>
      <c r="H42" s="2"/>
      <c r="I42" s="2"/>
      <c r="J42" s="2"/>
      <c r="K42" s="2"/>
      <c r="L42" s="2"/>
      <c r="M42" s="2"/>
    </row>
    <row r="43" spans="1:13" ht="15.75" x14ac:dyDescent="0.25">
      <c r="A43" t="s">
        <v>145</v>
      </c>
      <c r="B43" s="2" t="s">
        <v>83</v>
      </c>
      <c r="C43" s="5">
        <v>12</v>
      </c>
      <c r="D43" s="5">
        <v>1</v>
      </c>
      <c r="E43" s="4">
        <v>27.1</v>
      </c>
      <c r="F43" s="5">
        <v>1</v>
      </c>
      <c r="G43" s="2">
        <f t="shared" si="1"/>
        <v>1</v>
      </c>
      <c r="H43" s="2"/>
      <c r="I43" s="2"/>
      <c r="J43" s="2"/>
      <c r="K43" s="2"/>
      <c r="L43" s="2"/>
      <c r="M43" s="2"/>
    </row>
    <row r="44" spans="1:13" ht="15.75" x14ac:dyDescent="0.25">
      <c r="A44" t="s">
        <v>146</v>
      </c>
      <c r="B44" s="2" t="s">
        <v>83</v>
      </c>
      <c r="C44" s="5">
        <v>10</v>
      </c>
      <c r="D44" s="5">
        <v>2</v>
      </c>
      <c r="E44" s="4">
        <v>13.2</v>
      </c>
      <c r="F44" s="5">
        <v>1</v>
      </c>
      <c r="G44" s="2">
        <f t="shared" si="1"/>
        <v>1.5</v>
      </c>
      <c r="H44" s="2"/>
      <c r="I44" s="2"/>
      <c r="J44" s="2"/>
      <c r="K44" s="2"/>
      <c r="L44" s="2"/>
      <c r="M44" s="2"/>
    </row>
    <row r="45" spans="1:13" ht="15.75" x14ac:dyDescent="0.25">
      <c r="A45" t="s">
        <v>147</v>
      </c>
      <c r="B45" s="2" t="s">
        <v>83</v>
      </c>
      <c r="C45" s="5">
        <v>22</v>
      </c>
      <c r="D45" s="5">
        <v>1</v>
      </c>
      <c r="E45" s="4">
        <v>28.1</v>
      </c>
      <c r="F45" s="5">
        <v>1</v>
      </c>
      <c r="G45" s="2">
        <f t="shared" si="1"/>
        <v>1</v>
      </c>
      <c r="H45" s="2"/>
      <c r="I45" s="2"/>
      <c r="J45" s="2"/>
      <c r="K45" s="2"/>
      <c r="L45" s="2"/>
      <c r="M45" s="2"/>
    </row>
    <row r="46" spans="1:13" ht="15.75" x14ac:dyDescent="0.25">
      <c r="A46" t="s">
        <v>148</v>
      </c>
      <c r="B46" s="2" t="s">
        <v>83</v>
      </c>
      <c r="C46" s="5">
        <v>-16</v>
      </c>
      <c r="D46" s="5">
        <v>7</v>
      </c>
      <c r="E46" s="4">
        <v>-26.2</v>
      </c>
      <c r="F46" s="5">
        <v>7</v>
      </c>
      <c r="G46" s="2">
        <f t="shared" si="1"/>
        <v>7</v>
      </c>
      <c r="H46" s="2"/>
      <c r="I46" s="2"/>
      <c r="J46" s="2"/>
      <c r="K46" s="2"/>
      <c r="L46" s="2"/>
      <c r="M46" s="2"/>
    </row>
    <row r="47" spans="1:13" ht="15.75" x14ac:dyDescent="0.25">
      <c r="A47" t="s">
        <v>155</v>
      </c>
      <c r="B47" s="2" t="s">
        <v>83</v>
      </c>
      <c r="C47" s="5">
        <v>0</v>
      </c>
      <c r="D47" s="5">
        <v>4</v>
      </c>
      <c r="E47" s="4">
        <v>-2.4</v>
      </c>
      <c r="F47" s="5">
        <v>5</v>
      </c>
      <c r="G47" s="2">
        <f t="shared" si="1"/>
        <v>4.5</v>
      </c>
      <c r="H47" s="2"/>
      <c r="I47" s="2"/>
      <c r="J47" s="2"/>
      <c r="K47" s="2"/>
      <c r="L47" s="2"/>
      <c r="M47" s="2"/>
    </row>
    <row r="48" spans="1:13" ht="15.75" x14ac:dyDescent="0.25">
      <c r="A48" t="s">
        <v>149</v>
      </c>
      <c r="B48" s="2" t="s">
        <v>83</v>
      </c>
      <c r="C48" s="5">
        <v>13</v>
      </c>
      <c r="D48" s="5">
        <v>1</v>
      </c>
      <c r="E48" s="4">
        <v>40.799999999999997</v>
      </c>
      <c r="F48" s="5">
        <v>1</v>
      </c>
      <c r="G48" s="2">
        <f t="shared" si="1"/>
        <v>1</v>
      </c>
      <c r="H48" s="2"/>
      <c r="I48" s="2"/>
      <c r="J48" s="2"/>
      <c r="K48" s="2"/>
      <c r="L48" s="2"/>
      <c r="M48" s="2"/>
    </row>
    <row r="49" spans="1:17" ht="15.75" x14ac:dyDescent="0.25">
      <c r="A49" t="s">
        <v>154</v>
      </c>
      <c r="B49" s="2" t="s">
        <v>83</v>
      </c>
      <c r="C49" s="5">
        <v>-5</v>
      </c>
      <c r="D49" s="5">
        <v>5</v>
      </c>
      <c r="E49" s="4">
        <v>-13</v>
      </c>
      <c r="F49" s="5">
        <v>7</v>
      </c>
      <c r="G49" s="2">
        <f t="shared" si="1"/>
        <v>6</v>
      </c>
      <c r="H49" s="2"/>
      <c r="I49" s="2"/>
      <c r="J49" s="2"/>
      <c r="K49" s="2"/>
      <c r="L49" s="2"/>
      <c r="M49" s="2"/>
    </row>
    <row r="50" spans="1:17" ht="15.75" x14ac:dyDescent="0.25">
      <c r="A50" t="s">
        <v>150</v>
      </c>
      <c r="B50" s="2" t="s">
        <v>83</v>
      </c>
      <c r="C50" s="5">
        <v>-2</v>
      </c>
      <c r="D50" s="5">
        <v>4</v>
      </c>
      <c r="E50" s="4">
        <v>1.4</v>
      </c>
      <c r="F50" s="5">
        <v>4</v>
      </c>
      <c r="G50" s="2">
        <f t="shared" si="1"/>
        <v>4</v>
      </c>
      <c r="H50" s="2"/>
      <c r="I50" s="2"/>
      <c r="J50" s="2"/>
      <c r="K50" s="2"/>
      <c r="L50" s="2"/>
      <c r="M50" s="2"/>
    </row>
    <row r="51" spans="1:17" ht="15.75" x14ac:dyDescent="0.25">
      <c r="A51" t="s">
        <v>151</v>
      </c>
      <c r="B51" s="2" t="s">
        <v>83</v>
      </c>
      <c r="C51" s="5">
        <v>22</v>
      </c>
      <c r="D51" s="5">
        <v>1</v>
      </c>
      <c r="E51" s="4">
        <v>47.5</v>
      </c>
      <c r="F51" s="5">
        <v>1</v>
      </c>
      <c r="G51" s="2">
        <f t="shared" si="1"/>
        <v>1</v>
      </c>
      <c r="H51" s="2"/>
      <c r="I51" s="2"/>
      <c r="J51" s="2"/>
      <c r="K51" s="2"/>
      <c r="L51" s="2"/>
      <c r="M51" s="2"/>
    </row>
    <row r="52" spans="1:17" ht="15.75" x14ac:dyDescent="0.25">
      <c r="G52" s="4"/>
      <c r="H52" s="5"/>
      <c r="I52" s="4"/>
      <c r="J52" s="2"/>
      <c r="K52" s="2"/>
      <c r="L52" s="2"/>
      <c r="M52" s="2"/>
      <c r="N52" s="2"/>
      <c r="O52" s="2"/>
      <c r="P52" s="2"/>
      <c r="Q52" s="2"/>
    </row>
    <row r="53" spans="1:17" ht="15.75" x14ac:dyDescent="0.25">
      <c r="G53" s="4"/>
      <c r="H53" s="5"/>
      <c r="I53" s="4"/>
      <c r="J53" s="2"/>
      <c r="K53" s="2"/>
      <c r="L53" s="2"/>
      <c r="M53" s="2"/>
      <c r="N53" s="2"/>
      <c r="O53" s="2"/>
      <c r="P53" s="2"/>
      <c r="Q53" s="2"/>
    </row>
    <row r="54" spans="1:17" ht="15.75" x14ac:dyDescent="0.25">
      <c r="G54" s="4"/>
      <c r="H54" s="5"/>
      <c r="I54" s="4"/>
      <c r="J54" s="2"/>
      <c r="K54" s="2"/>
      <c r="L54" s="2"/>
      <c r="M54" s="2"/>
      <c r="N54" s="2"/>
      <c r="O54" s="2"/>
      <c r="P54" s="2"/>
      <c r="Q54" s="2"/>
    </row>
    <row r="55" spans="1:17" ht="15.75" x14ac:dyDescent="0.25">
      <c r="G55" s="4"/>
      <c r="H55" s="5"/>
      <c r="I55" s="4"/>
      <c r="J55" s="2"/>
      <c r="K55" s="2"/>
      <c r="L55" s="2"/>
      <c r="M55" s="2"/>
      <c r="N55" s="2"/>
      <c r="O55" s="2"/>
      <c r="P55" s="2"/>
      <c r="Q55" s="2"/>
    </row>
    <row r="56" spans="1:17" ht="15.75" x14ac:dyDescent="0.25">
      <c r="G56" s="4"/>
      <c r="H56" s="5"/>
      <c r="I56" s="4"/>
      <c r="J56" s="2"/>
      <c r="K56" s="2"/>
      <c r="L56" s="2"/>
      <c r="M56" s="2"/>
      <c r="N56" s="2"/>
      <c r="O56" s="2"/>
      <c r="P56" s="2"/>
      <c r="Q56" s="2"/>
    </row>
    <row r="57" spans="1:17" ht="15.75" x14ac:dyDescent="0.25">
      <c r="G57" s="4"/>
      <c r="H57" s="5"/>
      <c r="I57" s="4"/>
      <c r="J57" s="2"/>
      <c r="K57" s="2"/>
      <c r="L57" s="2"/>
      <c r="M57" s="2"/>
      <c r="N57" s="2"/>
      <c r="O57" s="2"/>
      <c r="P57" s="2"/>
      <c r="Q57" s="2"/>
    </row>
    <row r="58" spans="1:17" ht="15.75" x14ac:dyDescent="0.25">
      <c r="H58" s="5"/>
      <c r="I58" s="4"/>
      <c r="J58" s="2"/>
      <c r="K58" s="2"/>
      <c r="L58" s="2"/>
      <c r="M58" s="2"/>
      <c r="N58" s="2"/>
      <c r="O58" s="2"/>
      <c r="P58" s="2"/>
      <c r="Q58" s="2"/>
    </row>
    <row r="59" spans="1:17" ht="15.75" x14ac:dyDescent="0.25">
      <c r="H59" s="5"/>
      <c r="I59" s="4"/>
      <c r="J59" s="2"/>
      <c r="K59" s="2"/>
      <c r="L59" s="2"/>
      <c r="M59" s="2"/>
      <c r="N59" s="2"/>
      <c r="O59" s="2"/>
      <c r="P59" s="2"/>
      <c r="Q59" s="2"/>
    </row>
    <row r="60" spans="1:17" ht="15.75" x14ac:dyDescent="0.25">
      <c r="H60" s="5"/>
      <c r="I60" s="4"/>
      <c r="J60" s="2"/>
      <c r="K60" s="2"/>
      <c r="L60" s="2"/>
      <c r="M60" s="2"/>
      <c r="N60" s="2"/>
      <c r="O60" s="2"/>
      <c r="P60" s="2"/>
      <c r="Q60" s="2"/>
    </row>
    <row r="61" spans="1:17" ht="15.75" x14ac:dyDescent="0.25">
      <c r="A61" s="2"/>
      <c r="B61" s="2"/>
      <c r="C61" s="5"/>
      <c r="D61" s="5"/>
      <c r="E61" s="5"/>
      <c r="F61" s="4"/>
      <c r="G61" s="4"/>
      <c r="H61" s="5"/>
      <c r="I61" s="4"/>
      <c r="J61" s="2"/>
      <c r="K61" s="2"/>
      <c r="L61" s="2"/>
      <c r="M61" s="2"/>
      <c r="N61" s="2"/>
      <c r="O61" s="2"/>
      <c r="P61" s="2"/>
      <c r="Q61" s="2"/>
    </row>
    <row r="62" spans="1:17" ht="15.75" x14ac:dyDescent="0.25">
      <c r="H62" s="5"/>
      <c r="I62" s="4"/>
      <c r="J62" s="2"/>
      <c r="K62" s="2"/>
      <c r="L62" s="2"/>
      <c r="M62" s="2"/>
      <c r="N62" s="2"/>
      <c r="O62" s="2"/>
      <c r="P62" s="2"/>
      <c r="Q62" s="2"/>
    </row>
    <row r="63" spans="1:17" ht="15.75" x14ac:dyDescent="0.25">
      <c r="H63" s="5"/>
      <c r="I63" s="4"/>
      <c r="J63" s="2"/>
      <c r="K63" s="2"/>
      <c r="L63" s="2"/>
      <c r="M63" s="2"/>
      <c r="N63" s="2"/>
      <c r="O63" s="2"/>
      <c r="P63" s="2"/>
      <c r="Q63" s="2"/>
    </row>
    <row r="64" spans="1:17" ht="15.75" x14ac:dyDescent="0.25">
      <c r="I64" s="4"/>
      <c r="J64" s="2"/>
      <c r="K64" s="2"/>
      <c r="L64" s="2"/>
      <c r="M64" s="2"/>
      <c r="N64" s="2"/>
      <c r="O64" s="2"/>
      <c r="P64" s="2"/>
      <c r="Q64" s="2"/>
    </row>
    <row r="65" spans="9:17" ht="15.75" x14ac:dyDescent="0.25">
      <c r="I65" s="4"/>
      <c r="J65" s="2"/>
      <c r="K65" s="2"/>
      <c r="L65" s="2"/>
      <c r="M65" s="2"/>
      <c r="N65" s="2"/>
      <c r="O65" s="2"/>
      <c r="P65" s="2"/>
      <c r="Q65" s="2"/>
    </row>
    <row r="66" spans="9:17" ht="15.75" x14ac:dyDescent="0.25">
      <c r="J66" s="2"/>
      <c r="K66" s="2"/>
      <c r="L66" s="2"/>
      <c r="M66" s="2"/>
      <c r="N66" s="2"/>
      <c r="O66" s="2"/>
      <c r="P66" s="2"/>
      <c r="Q66" s="2"/>
    </row>
    <row r="67" spans="9:17" ht="15.75" x14ac:dyDescent="0.25">
      <c r="J67" s="2"/>
      <c r="K67" s="2"/>
      <c r="L67" s="2"/>
      <c r="M67" s="2"/>
      <c r="N67" s="2"/>
      <c r="O67" s="2"/>
      <c r="P67" s="2"/>
      <c r="Q67" s="2"/>
    </row>
  </sheetData>
  <sortState ref="A2:G67">
    <sortCondition ref="A1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D45-3A24-45A9-B148-9123DCCDE37B}">
  <dimension ref="A1:G51"/>
  <sheetViews>
    <sheetView workbookViewId="0">
      <selection activeCell="M42" sqref="M42"/>
    </sheetView>
  </sheetViews>
  <sheetFormatPr defaultRowHeight="15" x14ac:dyDescent="0.25"/>
  <cols>
    <col min="1" max="1" width="15.28515625" bestFit="1" customWidth="1"/>
    <col min="2" max="2" width="13.140625" bestFit="1" customWidth="1"/>
    <col min="3" max="3" width="11.7109375" bestFit="1" customWidth="1"/>
    <col min="4" max="4" width="12.28515625" bestFit="1" customWidth="1"/>
    <col min="5" max="5" width="10.7109375" bestFit="1" customWidth="1"/>
    <col min="6" max="6" width="11.28515625" bestFit="1" customWidth="1"/>
    <col min="7" max="7" width="12" bestFit="1" customWidth="1"/>
  </cols>
  <sheetData>
    <row r="1" spans="1:7" ht="15.75" x14ac:dyDescent="0.25">
      <c r="A1" s="1" t="s">
        <v>77</v>
      </c>
      <c r="B1" s="1" t="s">
        <v>181</v>
      </c>
      <c r="C1" s="1" t="s">
        <v>171</v>
      </c>
      <c r="D1" s="1" t="s">
        <v>170</v>
      </c>
      <c r="E1" s="1" t="s">
        <v>169</v>
      </c>
      <c r="F1" s="1" t="s">
        <v>168</v>
      </c>
      <c r="G1" s="1" t="s">
        <v>167</v>
      </c>
    </row>
    <row r="2" spans="1:7" ht="15.75" x14ac:dyDescent="0.25">
      <c r="A2" t="s">
        <v>82</v>
      </c>
      <c r="B2" s="2" t="s">
        <v>83</v>
      </c>
      <c r="C2" s="5">
        <v>14</v>
      </c>
      <c r="D2" s="5">
        <v>1</v>
      </c>
      <c r="E2" s="4">
        <v>28.9</v>
      </c>
      <c r="F2" s="5">
        <v>1</v>
      </c>
      <c r="G2" s="2">
        <f t="shared" ref="G2:G33" si="0">(F2+D2)/2</f>
        <v>1</v>
      </c>
    </row>
    <row r="3" spans="1:7" ht="15.75" x14ac:dyDescent="0.25">
      <c r="A3" t="s">
        <v>84</v>
      </c>
      <c r="B3" s="2" t="s">
        <v>83</v>
      </c>
      <c r="C3" s="5">
        <v>12</v>
      </c>
      <c r="D3" s="5">
        <v>1</v>
      </c>
      <c r="E3" s="4">
        <v>17.100000000000001</v>
      </c>
      <c r="F3" s="5">
        <v>1</v>
      </c>
      <c r="G3" s="2">
        <f t="shared" si="0"/>
        <v>1</v>
      </c>
    </row>
    <row r="4" spans="1:7" ht="15.75" x14ac:dyDescent="0.25">
      <c r="A4" t="s">
        <v>85</v>
      </c>
      <c r="B4" s="2" t="s">
        <v>83</v>
      </c>
      <c r="C4" s="5">
        <v>7</v>
      </c>
      <c r="D4" s="5">
        <v>2</v>
      </c>
      <c r="E4" s="4">
        <v>7.4</v>
      </c>
      <c r="F4" s="5">
        <v>2</v>
      </c>
      <c r="G4" s="2">
        <f t="shared" si="0"/>
        <v>2</v>
      </c>
    </row>
    <row r="5" spans="1:7" ht="15.75" x14ac:dyDescent="0.25">
      <c r="A5" t="s">
        <v>86</v>
      </c>
      <c r="B5" s="2" t="s">
        <v>83</v>
      </c>
      <c r="C5" s="5">
        <v>14</v>
      </c>
      <c r="D5" s="5">
        <v>1</v>
      </c>
      <c r="E5" s="4">
        <v>28.6</v>
      </c>
      <c r="F5" s="5">
        <v>1</v>
      </c>
      <c r="G5" s="2">
        <f t="shared" si="0"/>
        <v>1</v>
      </c>
    </row>
    <row r="6" spans="1:7" ht="15.75" x14ac:dyDescent="0.25">
      <c r="A6" t="s">
        <v>166</v>
      </c>
      <c r="B6" s="2" t="s">
        <v>83</v>
      </c>
      <c r="C6" s="5">
        <v>-9</v>
      </c>
      <c r="D6" s="5">
        <v>6</v>
      </c>
      <c r="E6" s="4">
        <v>-25.8</v>
      </c>
      <c r="F6" s="5">
        <v>7</v>
      </c>
      <c r="G6" s="2">
        <f t="shared" si="0"/>
        <v>6.5</v>
      </c>
    </row>
    <row r="7" spans="1:7" ht="15.75" x14ac:dyDescent="0.25">
      <c r="A7" t="s">
        <v>98</v>
      </c>
      <c r="B7" s="2" t="s">
        <v>83</v>
      </c>
      <c r="C7" s="5">
        <v>-1</v>
      </c>
      <c r="D7" s="5">
        <v>4</v>
      </c>
      <c r="E7" s="4">
        <v>-2.5</v>
      </c>
      <c r="F7" s="5">
        <v>5</v>
      </c>
      <c r="G7" s="2">
        <f t="shared" si="0"/>
        <v>4.5</v>
      </c>
    </row>
    <row r="8" spans="1:7" ht="15.75" x14ac:dyDescent="0.25">
      <c r="A8" t="s">
        <v>101</v>
      </c>
      <c r="B8" s="2" t="s">
        <v>83</v>
      </c>
      <c r="C8" s="5">
        <v>-7</v>
      </c>
      <c r="D8" s="5">
        <v>6</v>
      </c>
      <c r="E8" s="4">
        <v>-12</v>
      </c>
      <c r="F8" s="5">
        <v>7</v>
      </c>
      <c r="G8" s="2">
        <f t="shared" si="0"/>
        <v>6.5</v>
      </c>
    </row>
    <row r="9" spans="1:7" ht="15.75" x14ac:dyDescent="0.25">
      <c r="A9" t="s">
        <v>108</v>
      </c>
      <c r="B9" s="2" t="s">
        <v>83</v>
      </c>
      <c r="C9" s="5">
        <v>-8</v>
      </c>
      <c r="D9" s="5">
        <v>6</v>
      </c>
      <c r="E9" s="4">
        <v>-10.7</v>
      </c>
      <c r="F9" s="5">
        <v>7</v>
      </c>
      <c r="G9" s="2">
        <f t="shared" si="0"/>
        <v>6.5</v>
      </c>
    </row>
    <row r="10" spans="1:7" ht="15.75" x14ac:dyDescent="0.25">
      <c r="A10" t="s">
        <v>165</v>
      </c>
      <c r="B10" s="2" t="s">
        <v>83</v>
      </c>
      <c r="C10" s="5">
        <v>2</v>
      </c>
      <c r="D10" s="5">
        <v>4</v>
      </c>
      <c r="E10" s="4">
        <v>3.2</v>
      </c>
      <c r="F10" s="5">
        <v>3</v>
      </c>
      <c r="G10" s="2">
        <f t="shared" si="0"/>
        <v>3.5</v>
      </c>
    </row>
    <row r="11" spans="1:7" ht="15.75" x14ac:dyDescent="0.25">
      <c r="A11" t="s">
        <v>164</v>
      </c>
      <c r="B11" s="2" t="s">
        <v>83</v>
      </c>
      <c r="C11" s="2">
        <v>6</v>
      </c>
      <c r="D11" s="5">
        <v>2</v>
      </c>
      <c r="E11" s="4">
        <v>8.3000000000000007</v>
      </c>
      <c r="F11" s="5">
        <v>2</v>
      </c>
      <c r="G11" s="2">
        <f t="shared" si="0"/>
        <v>2</v>
      </c>
    </row>
    <row r="12" spans="1:7" ht="15.75" x14ac:dyDescent="0.25">
      <c r="A12" t="s">
        <v>163</v>
      </c>
      <c r="B12" s="2" t="s">
        <v>83</v>
      </c>
      <c r="C12" s="2">
        <v>-20</v>
      </c>
      <c r="D12" s="5">
        <v>7</v>
      </c>
      <c r="E12" s="4">
        <v>-32.299999999999997</v>
      </c>
      <c r="F12" s="5">
        <v>7</v>
      </c>
      <c r="G12" s="2">
        <f t="shared" si="0"/>
        <v>7</v>
      </c>
    </row>
    <row r="13" spans="1:7" ht="15.75" x14ac:dyDescent="0.25">
      <c r="A13" t="s">
        <v>111</v>
      </c>
      <c r="B13" s="2" t="s">
        <v>83</v>
      </c>
      <c r="C13" s="5">
        <v>18</v>
      </c>
      <c r="D13" s="5">
        <v>1</v>
      </c>
      <c r="E13" s="4">
        <v>34.299999999999997</v>
      </c>
      <c r="F13" s="5">
        <v>1</v>
      </c>
      <c r="G13" s="2">
        <f t="shared" si="0"/>
        <v>1</v>
      </c>
    </row>
    <row r="14" spans="1:7" ht="15.75" x14ac:dyDescent="0.25">
      <c r="A14" t="s">
        <v>113</v>
      </c>
      <c r="B14" s="2" t="s">
        <v>83</v>
      </c>
      <c r="C14" s="5">
        <v>-8</v>
      </c>
      <c r="D14" s="5">
        <v>6</v>
      </c>
      <c r="E14" s="4">
        <v>-14.5</v>
      </c>
      <c r="F14" s="5">
        <v>7</v>
      </c>
      <c r="G14" s="2">
        <f t="shared" si="0"/>
        <v>6.5</v>
      </c>
    </row>
    <row r="15" spans="1:7" ht="15.75" x14ac:dyDescent="0.25">
      <c r="A15" t="s">
        <v>115</v>
      </c>
      <c r="B15" s="2" t="s">
        <v>83</v>
      </c>
      <c r="C15" s="5">
        <v>5</v>
      </c>
      <c r="D15" s="5">
        <v>3</v>
      </c>
      <c r="E15" s="4">
        <v>19.5</v>
      </c>
      <c r="F15" s="5">
        <v>1</v>
      </c>
      <c r="G15" s="2">
        <f t="shared" si="0"/>
        <v>2</v>
      </c>
    </row>
    <row r="16" spans="1:7" ht="15.75" x14ac:dyDescent="0.25">
      <c r="A16" t="s">
        <v>117</v>
      </c>
      <c r="B16" s="2" t="s">
        <v>83</v>
      </c>
      <c r="C16" s="5">
        <v>-1</v>
      </c>
      <c r="D16" s="5">
        <v>4</v>
      </c>
      <c r="E16" s="4">
        <v>8.1</v>
      </c>
      <c r="F16" s="5">
        <v>6</v>
      </c>
      <c r="G16" s="2">
        <f t="shared" si="0"/>
        <v>5</v>
      </c>
    </row>
    <row r="17" spans="1:7" ht="15.75" x14ac:dyDescent="0.25">
      <c r="A17" s="2" t="s">
        <v>119</v>
      </c>
      <c r="B17" s="2" t="s">
        <v>83</v>
      </c>
      <c r="C17" s="5">
        <v>12</v>
      </c>
      <c r="D17" s="5">
        <v>1</v>
      </c>
      <c r="E17" s="4">
        <v>23.4</v>
      </c>
      <c r="F17" s="5">
        <v>1</v>
      </c>
      <c r="G17" s="2">
        <f t="shared" si="0"/>
        <v>1</v>
      </c>
    </row>
    <row r="18" spans="1:7" ht="15.75" x14ac:dyDescent="0.25">
      <c r="A18" t="s">
        <v>121</v>
      </c>
      <c r="B18" s="2" t="s">
        <v>83</v>
      </c>
      <c r="C18" s="5">
        <v>13</v>
      </c>
      <c r="D18" s="5">
        <v>1</v>
      </c>
      <c r="E18" s="4">
        <v>30.6</v>
      </c>
      <c r="F18" s="5">
        <v>1</v>
      </c>
      <c r="G18" s="2">
        <f t="shared" si="0"/>
        <v>1</v>
      </c>
    </row>
    <row r="19" spans="1:7" ht="15.75" x14ac:dyDescent="0.25">
      <c r="A19" t="s">
        <v>123</v>
      </c>
      <c r="B19" s="2" t="s">
        <v>83</v>
      </c>
      <c r="C19" s="5">
        <v>12</v>
      </c>
      <c r="D19" s="5">
        <v>1</v>
      </c>
      <c r="E19" s="4">
        <v>21.6</v>
      </c>
      <c r="F19" s="5">
        <v>1</v>
      </c>
      <c r="G19" s="2">
        <f t="shared" si="0"/>
        <v>1</v>
      </c>
    </row>
    <row r="20" spans="1:7" ht="15.75" x14ac:dyDescent="0.25">
      <c r="A20" t="s">
        <v>125</v>
      </c>
      <c r="B20" s="2" t="s">
        <v>83</v>
      </c>
      <c r="C20" s="5">
        <v>-6</v>
      </c>
      <c r="D20" s="5">
        <v>6</v>
      </c>
      <c r="E20" s="4">
        <v>-3.5</v>
      </c>
      <c r="F20" s="5">
        <v>5</v>
      </c>
      <c r="G20" s="2">
        <f t="shared" si="0"/>
        <v>5.5</v>
      </c>
    </row>
    <row r="21" spans="1:7" ht="15.75" x14ac:dyDescent="0.25">
      <c r="A21" t="s">
        <v>126</v>
      </c>
      <c r="B21" s="2" t="s">
        <v>83</v>
      </c>
      <c r="C21" s="5">
        <v>-10</v>
      </c>
      <c r="D21" s="5">
        <v>6</v>
      </c>
      <c r="E21" s="4">
        <v>-23.8</v>
      </c>
      <c r="F21" s="5">
        <v>1</v>
      </c>
      <c r="G21" s="2">
        <f t="shared" si="0"/>
        <v>3.5</v>
      </c>
    </row>
    <row r="22" spans="1:7" ht="15.75" x14ac:dyDescent="0.25">
      <c r="A22" t="s">
        <v>127</v>
      </c>
      <c r="B22" s="2" t="s">
        <v>83</v>
      </c>
      <c r="C22" s="5">
        <v>-10</v>
      </c>
      <c r="D22" s="5">
        <v>6</v>
      </c>
      <c r="E22" s="4">
        <v>-23.6</v>
      </c>
      <c r="F22" s="5">
        <v>1</v>
      </c>
      <c r="G22" s="2">
        <f t="shared" si="0"/>
        <v>3.5</v>
      </c>
    </row>
    <row r="23" spans="1:7" ht="15.75" x14ac:dyDescent="0.25">
      <c r="A23" t="s">
        <v>128</v>
      </c>
      <c r="B23" s="2" t="s">
        <v>83</v>
      </c>
      <c r="C23" s="5">
        <v>-4</v>
      </c>
      <c r="D23" s="5">
        <v>5</v>
      </c>
      <c r="E23" s="4">
        <v>0.3</v>
      </c>
      <c r="F23" s="5">
        <v>4</v>
      </c>
      <c r="G23" s="2">
        <f t="shared" si="0"/>
        <v>4.5</v>
      </c>
    </row>
    <row r="24" spans="1:7" ht="15.75" x14ac:dyDescent="0.25">
      <c r="A24" t="s">
        <v>129</v>
      </c>
      <c r="B24" s="2" t="s">
        <v>83</v>
      </c>
      <c r="C24" s="5">
        <v>-2</v>
      </c>
      <c r="D24" s="5">
        <v>4</v>
      </c>
      <c r="E24" s="4">
        <v>-0.5</v>
      </c>
      <c r="F24" s="5">
        <v>4</v>
      </c>
      <c r="G24" s="2">
        <f t="shared" si="0"/>
        <v>4</v>
      </c>
    </row>
    <row r="25" spans="1:7" ht="15.75" x14ac:dyDescent="0.25">
      <c r="A25" t="s">
        <v>130</v>
      </c>
      <c r="B25" s="2" t="s">
        <v>83</v>
      </c>
      <c r="C25" s="5">
        <v>9</v>
      </c>
      <c r="D25" s="5">
        <v>2</v>
      </c>
      <c r="E25" s="4">
        <v>18.8</v>
      </c>
      <c r="F25" s="5">
        <v>1</v>
      </c>
      <c r="G25" s="2">
        <f t="shared" si="0"/>
        <v>1.5</v>
      </c>
    </row>
    <row r="26" spans="1:7" ht="15.75" x14ac:dyDescent="0.25">
      <c r="A26" t="s">
        <v>133</v>
      </c>
      <c r="B26" s="2" t="s">
        <v>83</v>
      </c>
      <c r="C26" s="5">
        <v>5</v>
      </c>
      <c r="D26" s="5">
        <v>3</v>
      </c>
      <c r="E26" s="4">
        <v>18.899999999999999</v>
      </c>
      <c r="F26" s="5">
        <v>1</v>
      </c>
      <c r="G26" s="2">
        <f t="shared" si="0"/>
        <v>2</v>
      </c>
    </row>
    <row r="27" spans="1:7" ht="15.75" x14ac:dyDescent="0.25">
      <c r="A27" t="s">
        <v>135</v>
      </c>
      <c r="B27" s="2" t="s">
        <v>83</v>
      </c>
      <c r="C27" s="5">
        <v>7</v>
      </c>
      <c r="D27" s="5">
        <v>2</v>
      </c>
      <c r="E27" s="4">
        <v>21.3</v>
      </c>
      <c r="F27" s="5">
        <v>1</v>
      </c>
      <c r="G27" s="2">
        <f t="shared" si="0"/>
        <v>1.5</v>
      </c>
    </row>
    <row r="28" spans="1:7" ht="15.75" x14ac:dyDescent="0.25">
      <c r="A28" t="s">
        <v>137</v>
      </c>
      <c r="B28" s="2" t="s">
        <v>83</v>
      </c>
      <c r="C28" s="5">
        <v>12</v>
      </c>
      <c r="D28" s="5">
        <v>1</v>
      </c>
      <c r="E28" s="4">
        <v>26.8</v>
      </c>
      <c r="F28" s="5">
        <v>1</v>
      </c>
      <c r="G28" s="2">
        <f t="shared" si="0"/>
        <v>1</v>
      </c>
    </row>
    <row r="29" spans="1:7" ht="15.75" x14ac:dyDescent="0.25">
      <c r="A29" t="s">
        <v>138</v>
      </c>
      <c r="B29" s="2" t="s">
        <v>83</v>
      </c>
      <c r="C29" s="5">
        <v>-2</v>
      </c>
      <c r="D29" s="5">
        <v>4</v>
      </c>
      <c r="E29" s="4">
        <v>-1</v>
      </c>
      <c r="F29" s="5">
        <v>4</v>
      </c>
      <c r="G29" s="2">
        <f t="shared" si="0"/>
        <v>4</v>
      </c>
    </row>
    <row r="30" spans="1:7" ht="15.75" x14ac:dyDescent="0.25">
      <c r="A30" t="s">
        <v>139</v>
      </c>
      <c r="B30" s="2" t="s">
        <v>83</v>
      </c>
      <c r="C30" s="5">
        <v>-1</v>
      </c>
      <c r="D30" s="5">
        <v>4</v>
      </c>
      <c r="E30" s="4">
        <v>0.9</v>
      </c>
      <c r="F30" s="5">
        <v>4</v>
      </c>
      <c r="G30" s="2">
        <f t="shared" si="0"/>
        <v>4</v>
      </c>
    </row>
    <row r="31" spans="1:7" ht="15.75" x14ac:dyDescent="0.25">
      <c r="A31" t="s">
        <v>140</v>
      </c>
      <c r="B31" s="2" t="s">
        <v>83</v>
      </c>
      <c r="C31" s="5">
        <v>-6</v>
      </c>
      <c r="D31" s="5">
        <v>6</v>
      </c>
      <c r="E31" s="4">
        <v>-12.5</v>
      </c>
      <c r="F31" s="5">
        <v>7</v>
      </c>
      <c r="G31" s="2">
        <f t="shared" si="0"/>
        <v>6.5</v>
      </c>
    </row>
    <row r="32" spans="1:7" ht="15.75" x14ac:dyDescent="0.25">
      <c r="A32" t="s">
        <v>162</v>
      </c>
      <c r="B32" s="2" t="s">
        <v>83</v>
      </c>
      <c r="C32" s="5">
        <v>-4</v>
      </c>
      <c r="D32" s="5">
        <v>5</v>
      </c>
      <c r="E32" s="4">
        <v>-6.2</v>
      </c>
      <c r="F32" s="5">
        <v>6</v>
      </c>
      <c r="G32" s="2">
        <f t="shared" si="0"/>
        <v>5.5</v>
      </c>
    </row>
    <row r="33" spans="1:7" ht="15.75" x14ac:dyDescent="0.25">
      <c r="A33" t="s">
        <v>161</v>
      </c>
      <c r="B33" s="2" t="s">
        <v>83</v>
      </c>
      <c r="C33" s="5">
        <v>-11</v>
      </c>
      <c r="D33" s="5">
        <v>7</v>
      </c>
      <c r="E33" s="4">
        <v>-21.4</v>
      </c>
      <c r="F33" s="5">
        <v>7</v>
      </c>
      <c r="G33" s="2">
        <f t="shared" si="0"/>
        <v>7</v>
      </c>
    </row>
    <row r="34" spans="1:7" ht="15.75" x14ac:dyDescent="0.25">
      <c r="A34" t="s">
        <v>160</v>
      </c>
      <c r="B34" s="2" t="s">
        <v>83</v>
      </c>
      <c r="C34" s="5">
        <v>3</v>
      </c>
      <c r="D34" s="5">
        <v>3</v>
      </c>
      <c r="E34" s="4">
        <v>5.8</v>
      </c>
      <c r="F34" s="5">
        <v>2</v>
      </c>
      <c r="G34" s="2">
        <f t="shared" ref="G34:G51" si="1">(F34+D34)/2</f>
        <v>2.5</v>
      </c>
    </row>
    <row r="35" spans="1:7" ht="15.75" x14ac:dyDescent="0.25">
      <c r="A35" t="s">
        <v>159</v>
      </c>
      <c r="B35" s="2" t="s">
        <v>83</v>
      </c>
      <c r="C35" s="5">
        <v>10</v>
      </c>
      <c r="D35" s="5">
        <v>2</v>
      </c>
      <c r="E35" s="4">
        <v>34.200000000000003</v>
      </c>
      <c r="F35" s="5">
        <v>1</v>
      </c>
      <c r="G35" s="2">
        <f t="shared" si="1"/>
        <v>1.5</v>
      </c>
    </row>
    <row r="36" spans="1:7" ht="15.75" x14ac:dyDescent="0.25">
      <c r="A36" t="s">
        <v>141</v>
      </c>
      <c r="B36" s="2" t="s">
        <v>83</v>
      </c>
      <c r="C36" s="5">
        <v>1</v>
      </c>
      <c r="D36" s="5">
        <v>4</v>
      </c>
      <c r="E36" s="4">
        <v>7.9</v>
      </c>
      <c r="F36" s="5">
        <v>2</v>
      </c>
      <c r="G36" s="2">
        <f t="shared" si="1"/>
        <v>3</v>
      </c>
    </row>
    <row r="37" spans="1:7" ht="15.75" x14ac:dyDescent="0.25">
      <c r="A37" t="s">
        <v>142</v>
      </c>
      <c r="B37" s="2" t="s">
        <v>83</v>
      </c>
      <c r="C37" s="5">
        <v>19</v>
      </c>
      <c r="D37" s="5">
        <v>1</v>
      </c>
      <c r="E37" s="4">
        <v>38.200000000000003</v>
      </c>
      <c r="F37" s="5">
        <v>1</v>
      </c>
      <c r="G37" s="2">
        <f t="shared" si="1"/>
        <v>1</v>
      </c>
    </row>
    <row r="38" spans="1:7" ht="15.75" x14ac:dyDescent="0.25">
      <c r="A38" t="s">
        <v>143</v>
      </c>
      <c r="B38" s="2" t="s">
        <v>83</v>
      </c>
      <c r="C38" s="5">
        <v>-5</v>
      </c>
      <c r="D38" s="5">
        <v>5</v>
      </c>
      <c r="E38" s="4">
        <v>-8.6999999999999993</v>
      </c>
      <c r="F38" s="5">
        <v>6</v>
      </c>
      <c r="G38" s="2">
        <f t="shared" si="1"/>
        <v>5.5</v>
      </c>
    </row>
    <row r="39" spans="1:7" ht="15.75" x14ac:dyDescent="0.25">
      <c r="A39" t="s">
        <v>158</v>
      </c>
      <c r="B39" s="2" t="s">
        <v>83</v>
      </c>
      <c r="C39" s="5">
        <v>-1</v>
      </c>
      <c r="D39" s="5">
        <v>4</v>
      </c>
      <c r="E39" s="4">
        <v>1.7</v>
      </c>
      <c r="F39" s="5">
        <v>4</v>
      </c>
      <c r="G39" s="2">
        <f t="shared" si="1"/>
        <v>4</v>
      </c>
    </row>
    <row r="40" spans="1:7" ht="15.75" x14ac:dyDescent="0.25">
      <c r="A40" t="s">
        <v>144</v>
      </c>
      <c r="B40" s="2" t="s">
        <v>83</v>
      </c>
      <c r="C40" s="5">
        <v>-11</v>
      </c>
      <c r="D40" s="5">
        <v>7</v>
      </c>
      <c r="E40" s="4">
        <v>-16</v>
      </c>
      <c r="F40" s="5">
        <v>7</v>
      </c>
      <c r="G40" s="2">
        <f t="shared" si="1"/>
        <v>7</v>
      </c>
    </row>
    <row r="41" spans="1:7" ht="15.75" x14ac:dyDescent="0.25">
      <c r="A41" t="s">
        <v>157</v>
      </c>
      <c r="B41" s="2" t="s">
        <v>83</v>
      </c>
      <c r="C41" s="5">
        <v>8</v>
      </c>
      <c r="D41" s="5">
        <v>2</v>
      </c>
      <c r="E41" s="4">
        <v>15.9</v>
      </c>
      <c r="F41" s="5">
        <v>1</v>
      </c>
      <c r="G41" s="2">
        <f t="shared" si="1"/>
        <v>1.5</v>
      </c>
    </row>
    <row r="42" spans="1:7" ht="15.75" x14ac:dyDescent="0.25">
      <c r="A42" t="s">
        <v>156</v>
      </c>
      <c r="B42" s="2" t="s">
        <v>83</v>
      </c>
      <c r="C42" s="5">
        <v>10</v>
      </c>
      <c r="D42" s="5">
        <v>2</v>
      </c>
      <c r="E42" s="4">
        <v>29.4</v>
      </c>
      <c r="F42" s="5">
        <v>1</v>
      </c>
      <c r="G42" s="2">
        <f t="shared" si="1"/>
        <v>1.5</v>
      </c>
    </row>
    <row r="43" spans="1:7" ht="15.75" x14ac:dyDescent="0.25">
      <c r="A43" t="s">
        <v>145</v>
      </c>
      <c r="B43" s="2" t="s">
        <v>83</v>
      </c>
      <c r="C43" s="5">
        <v>12</v>
      </c>
      <c r="D43" s="5">
        <v>1</v>
      </c>
      <c r="E43" s="4">
        <v>27.1</v>
      </c>
      <c r="F43" s="5">
        <v>1</v>
      </c>
      <c r="G43" s="2">
        <f t="shared" si="1"/>
        <v>1</v>
      </c>
    </row>
    <row r="44" spans="1:7" ht="15.75" x14ac:dyDescent="0.25">
      <c r="A44" t="s">
        <v>146</v>
      </c>
      <c r="B44" s="2" t="s">
        <v>83</v>
      </c>
      <c r="C44" s="5">
        <v>10</v>
      </c>
      <c r="D44" s="5">
        <v>2</v>
      </c>
      <c r="E44" s="4">
        <v>13.2</v>
      </c>
      <c r="F44" s="5">
        <v>1</v>
      </c>
      <c r="G44" s="2">
        <f t="shared" si="1"/>
        <v>1.5</v>
      </c>
    </row>
    <row r="45" spans="1:7" ht="15.75" x14ac:dyDescent="0.25">
      <c r="A45" t="s">
        <v>147</v>
      </c>
      <c r="B45" s="2" t="s">
        <v>83</v>
      </c>
      <c r="C45" s="5">
        <v>22</v>
      </c>
      <c r="D45" s="5">
        <v>1</v>
      </c>
      <c r="E45" s="4">
        <v>28.1</v>
      </c>
      <c r="F45" s="5">
        <v>1</v>
      </c>
      <c r="G45" s="2">
        <f t="shared" si="1"/>
        <v>1</v>
      </c>
    </row>
    <row r="46" spans="1:7" ht="15.75" x14ac:dyDescent="0.25">
      <c r="A46" t="s">
        <v>148</v>
      </c>
      <c r="B46" s="2" t="s">
        <v>83</v>
      </c>
      <c r="C46" s="5">
        <v>-16</v>
      </c>
      <c r="D46" s="5">
        <v>7</v>
      </c>
      <c r="E46" s="4">
        <v>-26.2</v>
      </c>
      <c r="F46" s="5">
        <v>7</v>
      </c>
      <c r="G46" s="2">
        <f t="shared" si="1"/>
        <v>7</v>
      </c>
    </row>
    <row r="47" spans="1:7" ht="15.75" x14ac:dyDescent="0.25">
      <c r="A47" t="s">
        <v>155</v>
      </c>
      <c r="B47" s="2" t="s">
        <v>83</v>
      </c>
      <c r="C47" s="5">
        <v>0</v>
      </c>
      <c r="D47" s="5">
        <v>4</v>
      </c>
      <c r="E47" s="4">
        <v>-2.4</v>
      </c>
      <c r="F47" s="5">
        <v>5</v>
      </c>
      <c r="G47" s="2">
        <f t="shared" si="1"/>
        <v>4.5</v>
      </c>
    </row>
    <row r="48" spans="1:7" ht="15.75" x14ac:dyDescent="0.25">
      <c r="A48" t="s">
        <v>149</v>
      </c>
      <c r="B48" s="2" t="s">
        <v>83</v>
      </c>
      <c r="C48" s="5">
        <v>13</v>
      </c>
      <c r="D48" s="5">
        <v>1</v>
      </c>
      <c r="E48" s="4">
        <v>40.799999999999997</v>
      </c>
      <c r="F48" s="5">
        <v>1</v>
      </c>
      <c r="G48" s="2">
        <f t="shared" si="1"/>
        <v>1</v>
      </c>
    </row>
    <row r="49" spans="1:7" ht="15.75" x14ac:dyDescent="0.25">
      <c r="A49" t="s">
        <v>154</v>
      </c>
      <c r="B49" s="2" t="s">
        <v>83</v>
      </c>
      <c r="C49" s="5">
        <v>-5</v>
      </c>
      <c r="D49" s="5">
        <v>5</v>
      </c>
      <c r="E49" s="4">
        <v>-13</v>
      </c>
      <c r="F49" s="5">
        <v>7</v>
      </c>
      <c r="G49" s="2">
        <f t="shared" si="1"/>
        <v>6</v>
      </c>
    </row>
    <row r="50" spans="1:7" ht="15.75" x14ac:dyDescent="0.25">
      <c r="A50" t="s">
        <v>150</v>
      </c>
      <c r="B50" s="2" t="s">
        <v>83</v>
      </c>
      <c r="C50" s="5">
        <v>-2</v>
      </c>
      <c r="D50" s="5">
        <v>4</v>
      </c>
      <c r="E50" s="4">
        <v>1.4</v>
      </c>
      <c r="F50" s="5">
        <v>4</v>
      </c>
      <c r="G50" s="2">
        <f t="shared" si="1"/>
        <v>4</v>
      </c>
    </row>
    <row r="51" spans="1:7" ht="15.75" x14ac:dyDescent="0.25">
      <c r="A51" t="s">
        <v>151</v>
      </c>
      <c r="B51" s="2" t="s">
        <v>83</v>
      </c>
      <c r="C51" s="5">
        <v>22</v>
      </c>
      <c r="D51" s="5">
        <v>1</v>
      </c>
      <c r="E51" s="4">
        <v>47.5</v>
      </c>
      <c r="F51" s="5">
        <v>1</v>
      </c>
      <c r="G51" s="2">
        <f t="shared" si="1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workbookViewId="0">
      <selection activeCell="C1" sqref="C1"/>
    </sheetView>
  </sheetViews>
  <sheetFormatPr defaultRowHeight="15" x14ac:dyDescent="0.25"/>
  <cols>
    <col min="1" max="1" width="17" bestFit="1" customWidth="1"/>
    <col min="2" max="2" width="15.42578125" bestFit="1" customWidth="1"/>
    <col min="3" max="3" width="11.140625" bestFit="1" customWidth="1"/>
    <col min="4" max="4" width="10.140625" bestFit="1" customWidth="1"/>
    <col min="5" max="5" width="8.5703125" customWidth="1"/>
    <col min="11" max="11" width="14.85546875" bestFit="1" customWidth="1"/>
    <col min="12" max="13" width="17.28515625" bestFit="1" customWidth="1"/>
  </cols>
  <sheetData>
    <row r="1" spans="1:13" ht="15.75" x14ac:dyDescent="0.25">
      <c r="A1" s="1" t="s">
        <v>77</v>
      </c>
      <c r="B1" s="1" t="s">
        <v>1</v>
      </c>
      <c r="C1" s="1" t="s">
        <v>78</v>
      </c>
      <c r="D1" s="1" t="s">
        <v>4</v>
      </c>
      <c r="E1" s="1" t="s">
        <v>152</v>
      </c>
    </row>
    <row r="2" spans="1:13" ht="15.75" x14ac:dyDescent="0.25">
      <c r="A2" s="2" t="s">
        <v>82</v>
      </c>
      <c r="B2" s="2" t="s">
        <v>83</v>
      </c>
      <c r="C2" s="5">
        <v>14</v>
      </c>
      <c r="D2" s="4">
        <v>28.9</v>
      </c>
      <c r="E2" s="4">
        <f t="shared" ref="E2:E33" si="0">(C2+D2)/2</f>
        <v>21.45</v>
      </c>
    </row>
    <row r="3" spans="1:13" ht="15.75" x14ac:dyDescent="0.25">
      <c r="A3" s="2" t="s">
        <v>84</v>
      </c>
      <c r="B3" s="2" t="s">
        <v>83</v>
      </c>
      <c r="C3" s="5">
        <v>12</v>
      </c>
      <c r="D3" s="4">
        <v>17.100000000000001</v>
      </c>
      <c r="E3" s="4">
        <f t="shared" si="0"/>
        <v>14.55</v>
      </c>
    </row>
    <row r="4" spans="1:13" ht="15.75" x14ac:dyDescent="0.25">
      <c r="A4" s="2" t="s">
        <v>85</v>
      </c>
      <c r="B4" s="2" t="s">
        <v>83</v>
      </c>
      <c r="C4" s="5">
        <v>7</v>
      </c>
      <c r="D4" s="4">
        <v>7.4</v>
      </c>
      <c r="E4" s="4">
        <f t="shared" si="0"/>
        <v>7.2</v>
      </c>
    </row>
    <row r="5" spans="1:13" ht="15.75" x14ac:dyDescent="0.25">
      <c r="A5" s="2" t="s">
        <v>86</v>
      </c>
      <c r="B5" s="2" t="s">
        <v>83</v>
      </c>
      <c r="C5" s="5">
        <v>14</v>
      </c>
      <c r="D5" s="4">
        <v>28.6</v>
      </c>
      <c r="E5" s="4">
        <f t="shared" si="0"/>
        <v>21.3</v>
      </c>
    </row>
    <row r="6" spans="1:13" ht="15.75" x14ac:dyDescent="0.25">
      <c r="A6" s="2" t="s">
        <v>166</v>
      </c>
      <c r="B6" s="2" t="s">
        <v>83</v>
      </c>
      <c r="C6" s="5">
        <v>-9</v>
      </c>
      <c r="D6" s="4">
        <v>-25.8</v>
      </c>
      <c r="E6" s="4">
        <f t="shared" si="0"/>
        <v>-17.399999999999999</v>
      </c>
    </row>
    <row r="7" spans="1:13" ht="15.75" x14ac:dyDescent="0.25">
      <c r="A7" s="2" t="s">
        <v>98</v>
      </c>
      <c r="B7" s="2" t="s">
        <v>83</v>
      </c>
      <c r="C7" s="5">
        <v>-1</v>
      </c>
      <c r="D7" s="4">
        <v>-2.5</v>
      </c>
      <c r="E7" s="4">
        <f t="shared" si="0"/>
        <v>-1.75</v>
      </c>
    </row>
    <row r="8" spans="1:13" ht="15.75" x14ac:dyDescent="0.25">
      <c r="A8" s="2" t="s">
        <v>101</v>
      </c>
      <c r="B8" s="2" t="s">
        <v>83</v>
      </c>
      <c r="C8" s="5">
        <v>-7</v>
      </c>
      <c r="D8" s="4">
        <v>-12</v>
      </c>
      <c r="E8" s="4">
        <f t="shared" si="0"/>
        <v>-9.5</v>
      </c>
    </row>
    <row r="9" spans="1:13" ht="15.75" x14ac:dyDescent="0.25">
      <c r="A9" s="2" t="s">
        <v>108</v>
      </c>
      <c r="B9" s="2" t="s">
        <v>83</v>
      </c>
      <c r="C9" s="5">
        <v>-8</v>
      </c>
      <c r="D9" s="4">
        <v>-10.7</v>
      </c>
      <c r="E9" s="4">
        <f t="shared" si="0"/>
        <v>-9.35</v>
      </c>
    </row>
    <row r="10" spans="1:13" ht="15.75" x14ac:dyDescent="0.25">
      <c r="A10" s="2" t="s">
        <v>165</v>
      </c>
      <c r="B10" s="2" t="s">
        <v>83</v>
      </c>
      <c r="C10" s="5">
        <v>2</v>
      </c>
      <c r="D10" s="4">
        <v>3.2</v>
      </c>
      <c r="E10" s="4">
        <f t="shared" si="0"/>
        <v>2.6</v>
      </c>
    </row>
    <row r="11" spans="1:13" ht="15.75" x14ac:dyDescent="0.25">
      <c r="A11" s="2" t="s">
        <v>164</v>
      </c>
      <c r="B11" s="2" t="s">
        <v>83</v>
      </c>
      <c r="C11" s="2">
        <v>6</v>
      </c>
      <c r="D11" s="4">
        <v>8.3000000000000007</v>
      </c>
      <c r="E11" s="4">
        <f t="shared" si="0"/>
        <v>7.15</v>
      </c>
      <c r="K11" s="1"/>
      <c r="L11" s="1"/>
      <c r="M11" s="2"/>
    </row>
    <row r="12" spans="1:13" ht="15.75" x14ac:dyDescent="0.25">
      <c r="A12" s="2" t="s">
        <v>163</v>
      </c>
      <c r="B12" s="2" t="s">
        <v>83</v>
      </c>
      <c r="C12" s="2">
        <v>-20</v>
      </c>
      <c r="D12" s="4">
        <v>-32.299999999999997</v>
      </c>
      <c r="E12" s="4">
        <f t="shared" si="0"/>
        <v>-26.15</v>
      </c>
      <c r="K12" s="7"/>
      <c r="L12" s="8"/>
      <c r="M12" s="2"/>
    </row>
    <row r="13" spans="1:13" ht="15.75" x14ac:dyDescent="0.25">
      <c r="A13" s="2" t="s">
        <v>111</v>
      </c>
      <c r="B13" s="2" t="s">
        <v>83</v>
      </c>
      <c r="C13" s="5">
        <v>18</v>
      </c>
      <c r="D13" s="4">
        <v>34.299999999999997</v>
      </c>
      <c r="E13" s="4">
        <f t="shared" si="0"/>
        <v>26.15</v>
      </c>
    </row>
    <row r="14" spans="1:13" ht="15.75" x14ac:dyDescent="0.25">
      <c r="A14" s="2" t="s">
        <v>113</v>
      </c>
      <c r="B14" s="2" t="s">
        <v>83</v>
      </c>
      <c r="C14" s="5">
        <v>-8</v>
      </c>
      <c r="D14" s="4">
        <v>-14.5</v>
      </c>
      <c r="E14" s="4">
        <f t="shared" si="0"/>
        <v>-11.25</v>
      </c>
    </row>
    <row r="15" spans="1:13" ht="15.75" x14ac:dyDescent="0.25">
      <c r="A15" s="2" t="s">
        <v>115</v>
      </c>
      <c r="B15" s="2" t="s">
        <v>83</v>
      </c>
      <c r="C15" s="5">
        <v>5</v>
      </c>
      <c r="D15" s="4">
        <v>19.5</v>
      </c>
      <c r="E15" s="4">
        <f t="shared" si="0"/>
        <v>12.25</v>
      </c>
    </row>
    <row r="16" spans="1:13" ht="15.75" x14ac:dyDescent="0.25">
      <c r="A16" s="2" t="s">
        <v>117</v>
      </c>
      <c r="B16" s="2" t="s">
        <v>83</v>
      </c>
      <c r="C16" s="5">
        <v>-1</v>
      </c>
      <c r="D16" s="4">
        <v>8.1</v>
      </c>
      <c r="E16" s="4">
        <f t="shared" si="0"/>
        <v>3.55</v>
      </c>
    </row>
    <row r="17" spans="1:5" ht="15.75" x14ac:dyDescent="0.25">
      <c r="A17" s="2" t="s">
        <v>119</v>
      </c>
      <c r="B17" s="2" t="s">
        <v>83</v>
      </c>
      <c r="C17" s="5">
        <v>12</v>
      </c>
      <c r="D17" s="4">
        <v>23.4</v>
      </c>
      <c r="E17" s="4">
        <f t="shared" si="0"/>
        <v>17.7</v>
      </c>
    </row>
    <row r="18" spans="1:5" ht="15.75" x14ac:dyDescent="0.25">
      <c r="A18" s="2" t="s">
        <v>121</v>
      </c>
      <c r="B18" s="2" t="s">
        <v>83</v>
      </c>
      <c r="C18" s="5">
        <v>13</v>
      </c>
      <c r="D18" s="4">
        <v>30.6</v>
      </c>
      <c r="E18" s="4">
        <f t="shared" si="0"/>
        <v>21.8</v>
      </c>
    </row>
    <row r="19" spans="1:5" ht="15.75" x14ac:dyDescent="0.25">
      <c r="A19" s="2" t="s">
        <v>123</v>
      </c>
      <c r="B19" s="2" t="s">
        <v>83</v>
      </c>
      <c r="C19" s="5">
        <v>12</v>
      </c>
      <c r="D19" s="4">
        <v>21.6</v>
      </c>
      <c r="E19" s="4">
        <f t="shared" si="0"/>
        <v>16.8</v>
      </c>
    </row>
    <row r="20" spans="1:5" ht="15.75" x14ac:dyDescent="0.25">
      <c r="A20" s="2" t="s">
        <v>125</v>
      </c>
      <c r="B20" s="2" t="s">
        <v>83</v>
      </c>
      <c r="C20" s="5">
        <v>-6</v>
      </c>
      <c r="D20" s="4">
        <v>-3.5</v>
      </c>
      <c r="E20" s="4">
        <f t="shared" si="0"/>
        <v>-4.75</v>
      </c>
    </row>
    <row r="21" spans="1:5" ht="15.75" x14ac:dyDescent="0.25">
      <c r="A21" s="2" t="s">
        <v>126</v>
      </c>
      <c r="B21" s="2" t="s">
        <v>83</v>
      </c>
      <c r="C21" s="5">
        <v>-10</v>
      </c>
      <c r="D21" s="4">
        <v>-23.8</v>
      </c>
      <c r="E21" s="4">
        <f t="shared" si="0"/>
        <v>-16.899999999999999</v>
      </c>
    </row>
    <row r="22" spans="1:5" ht="15.75" x14ac:dyDescent="0.25">
      <c r="A22" s="2" t="s">
        <v>127</v>
      </c>
      <c r="B22" s="2" t="s">
        <v>83</v>
      </c>
      <c r="C22" s="5">
        <v>-10</v>
      </c>
      <c r="D22" s="4">
        <v>-23.6</v>
      </c>
      <c r="E22" s="4">
        <f t="shared" si="0"/>
        <v>-16.8</v>
      </c>
    </row>
    <row r="23" spans="1:5" ht="15.75" x14ac:dyDescent="0.25">
      <c r="A23" s="2" t="s">
        <v>128</v>
      </c>
      <c r="B23" s="2" t="s">
        <v>83</v>
      </c>
      <c r="C23" s="5">
        <v>-4</v>
      </c>
      <c r="D23" s="4">
        <v>0.3</v>
      </c>
      <c r="E23" s="4">
        <f t="shared" si="0"/>
        <v>-1.85</v>
      </c>
    </row>
    <row r="24" spans="1:5" ht="15.75" x14ac:dyDescent="0.25">
      <c r="A24" s="2" t="s">
        <v>129</v>
      </c>
      <c r="B24" s="2" t="s">
        <v>83</v>
      </c>
      <c r="C24" s="5">
        <v>-2</v>
      </c>
      <c r="D24" s="4">
        <v>-0.5</v>
      </c>
      <c r="E24" s="4">
        <f t="shared" si="0"/>
        <v>-1.25</v>
      </c>
    </row>
    <row r="25" spans="1:5" ht="15.75" x14ac:dyDescent="0.25">
      <c r="A25" s="2" t="s">
        <v>130</v>
      </c>
      <c r="B25" s="2" t="s">
        <v>83</v>
      </c>
      <c r="C25" s="5">
        <v>9</v>
      </c>
      <c r="D25" s="4">
        <v>18.8</v>
      </c>
      <c r="E25" s="4">
        <f t="shared" si="0"/>
        <v>13.9</v>
      </c>
    </row>
    <row r="26" spans="1:5" ht="15.75" x14ac:dyDescent="0.25">
      <c r="A26" s="2" t="s">
        <v>133</v>
      </c>
      <c r="B26" s="2" t="s">
        <v>83</v>
      </c>
      <c r="C26" s="5">
        <v>5</v>
      </c>
      <c r="D26" s="4">
        <v>18.899999999999999</v>
      </c>
      <c r="E26" s="4">
        <f t="shared" si="0"/>
        <v>11.95</v>
      </c>
    </row>
    <row r="27" spans="1:5" ht="15.75" x14ac:dyDescent="0.25">
      <c r="A27" s="2" t="s">
        <v>135</v>
      </c>
      <c r="B27" s="2" t="s">
        <v>83</v>
      </c>
      <c r="C27" s="5">
        <v>7</v>
      </c>
      <c r="D27" s="4">
        <v>21.3</v>
      </c>
      <c r="E27" s="4">
        <f t="shared" si="0"/>
        <v>14.15</v>
      </c>
    </row>
    <row r="28" spans="1:5" ht="15.75" x14ac:dyDescent="0.25">
      <c r="A28" s="2" t="s">
        <v>137</v>
      </c>
      <c r="B28" s="2" t="s">
        <v>83</v>
      </c>
      <c r="C28" s="5">
        <v>12</v>
      </c>
      <c r="D28" s="4">
        <v>26.8</v>
      </c>
      <c r="E28" s="4">
        <f t="shared" si="0"/>
        <v>19.399999999999999</v>
      </c>
    </row>
    <row r="29" spans="1:5" ht="15.75" x14ac:dyDescent="0.25">
      <c r="A29" s="2" t="s">
        <v>138</v>
      </c>
      <c r="B29" s="2" t="s">
        <v>83</v>
      </c>
      <c r="C29" s="5">
        <v>-2</v>
      </c>
      <c r="D29" s="4">
        <v>-1</v>
      </c>
      <c r="E29" s="4">
        <f t="shared" si="0"/>
        <v>-1.5</v>
      </c>
    </row>
    <row r="30" spans="1:5" ht="15.75" x14ac:dyDescent="0.25">
      <c r="A30" s="2" t="s">
        <v>139</v>
      </c>
      <c r="B30" s="2" t="s">
        <v>83</v>
      </c>
      <c r="C30" s="5">
        <v>-1</v>
      </c>
      <c r="D30" s="4">
        <v>0.9</v>
      </c>
      <c r="E30" s="4">
        <f t="shared" si="0"/>
        <v>-4.9999999999999989E-2</v>
      </c>
    </row>
    <row r="31" spans="1:5" ht="15.75" x14ac:dyDescent="0.25">
      <c r="A31" s="2" t="s">
        <v>140</v>
      </c>
      <c r="B31" s="2" t="s">
        <v>83</v>
      </c>
      <c r="C31" s="5">
        <v>-6</v>
      </c>
      <c r="D31" s="4">
        <v>-12.5</v>
      </c>
      <c r="E31" s="4">
        <f t="shared" si="0"/>
        <v>-9.25</v>
      </c>
    </row>
    <row r="32" spans="1:5" ht="15.75" x14ac:dyDescent="0.25">
      <c r="A32" s="2" t="s">
        <v>162</v>
      </c>
      <c r="B32" s="2" t="s">
        <v>83</v>
      </c>
      <c r="C32" s="5">
        <v>-4</v>
      </c>
      <c r="D32" s="4">
        <v>-6.2</v>
      </c>
      <c r="E32" s="4">
        <f t="shared" si="0"/>
        <v>-5.0999999999999996</v>
      </c>
    </row>
    <row r="33" spans="1:5" ht="15.75" x14ac:dyDescent="0.25">
      <c r="A33" s="2" t="s">
        <v>161</v>
      </c>
      <c r="B33" s="2" t="s">
        <v>83</v>
      </c>
      <c r="C33" s="5">
        <v>-11</v>
      </c>
      <c r="D33" s="4">
        <v>-21.4</v>
      </c>
      <c r="E33" s="4">
        <f t="shared" si="0"/>
        <v>-16.2</v>
      </c>
    </row>
    <row r="34" spans="1:5" ht="15.75" x14ac:dyDescent="0.25">
      <c r="A34" s="2" t="s">
        <v>160</v>
      </c>
      <c r="B34" s="2" t="s">
        <v>83</v>
      </c>
      <c r="C34" s="5">
        <v>3</v>
      </c>
      <c r="D34" s="4">
        <v>5.8</v>
      </c>
      <c r="E34" s="4">
        <f t="shared" ref="E34:E51" si="1">(C34+D34)/2</f>
        <v>4.4000000000000004</v>
      </c>
    </row>
    <row r="35" spans="1:5" ht="15.75" x14ac:dyDescent="0.25">
      <c r="A35" s="2" t="s">
        <v>159</v>
      </c>
      <c r="B35" s="2" t="s">
        <v>83</v>
      </c>
      <c r="C35" s="5">
        <v>10</v>
      </c>
      <c r="D35" s="4">
        <v>34.200000000000003</v>
      </c>
      <c r="E35" s="4">
        <f t="shared" si="1"/>
        <v>22.1</v>
      </c>
    </row>
    <row r="36" spans="1:5" ht="15.75" x14ac:dyDescent="0.25">
      <c r="A36" s="2" t="s">
        <v>141</v>
      </c>
      <c r="B36" s="2" t="s">
        <v>83</v>
      </c>
      <c r="C36" s="5">
        <v>1</v>
      </c>
      <c r="D36" s="4">
        <v>7.9</v>
      </c>
      <c r="E36" s="4">
        <f t="shared" si="1"/>
        <v>4.45</v>
      </c>
    </row>
    <row r="37" spans="1:5" ht="15.75" x14ac:dyDescent="0.25">
      <c r="A37" s="2" t="s">
        <v>142</v>
      </c>
      <c r="B37" s="2" t="s">
        <v>83</v>
      </c>
      <c r="C37" s="5">
        <v>19</v>
      </c>
      <c r="D37" s="4">
        <v>38.200000000000003</v>
      </c>
      <c r="E37" s="4">
        <f t="shared" si="1"/>
        <v>28.6</v>
      </c>
    </row>
    <row r="38" spans="1:5" ht="15.75" x14ac:dyDescent="0.25">
      <c r="A38" s="2" t="s">
        <v>143</v>
      </c>
      <c r="B38" s="2" t="s">
        <v>83</v>
      </c>
      <c r="C38" s="5">
        <v>-5</v>
      </c>
      <c r="D38" s="4">
        <v>-8.6999999999999993</v>
      </c>
      <c r="E38" s="4">
        <f t="shared" si="1"/>
        <v>-6.85</v>
      </c>
    </row>
    <row r="39" spans="1:5" ht="15.75" x14ac:dyDescent="0.25">
      <c r="A39" s="2" t="s">
        <v>158</v>
      </c>
      <c r="B39" s="2" t="s">
        <v>83</v>
      </c>
      <c r="C39" s="5">
        <v>-1</v>
      </c>
      <c r="D39" s="4">
        <v>1.7</v>
      </c>
      <c r="E39" s="4">
        <f t="shared" si="1"/>
        <v>0.35</v>
      </c>
    </row>
    <row r="40" spans="1:5" ht="15.75" x14ac:dyDescent="0.25">
      <c r="A40" s="2" t="s">
        <v>144</v>
      </c>
      <c r="B40" s="2" t="s">
        <v>83</v>
      </c>
      <c r="C40" s="5">
        <v>-11</v>
      </c>
      <c r="D40" s="4">
        <v>-16</v>
      </c>
      <c r="E40" s="4">
        <f t="shared" si="1"/>
        <v>-13.5</v>
      </c>
    </row>
    <row r="41" spans="1:5" ht="15.75" x14ac:dyDescent="0.25">
      <c r="A41" s="2" t="s">
        <v>157</v>
      </c>
      <c r="B41" s="2" t="s">
        <v>83</v>
      </c>
      <c r="C41" s="5">
        <v>8</v>
      </c>
      <c r="D41" s="4">
        <v>15.9</v>
      </c>
      <c r="E41" s="4">
        <f t="shared" si="1"/>
        <v>11.95</v>
      </c>
    </row>
    <row r="42" spans="1:5" ht="15.75" x14ac:dyDescent="0.25">
      <c r="A42" s="2" t="s">
        <v>156</v>
      </c>
      <c r="B42" s="2" t="s">
        <v>83</v>
      </c>
      <c r="C42" s="5">
        <v>10</v>
      </c>
      <c r="D42" s="4">
        <v>29.4</v>
      </c>
      <c r="E42" s="4">
        <f t="shared" si="1"/>
        <v>19.7</v>
      </c>
    </row>
    <row r="43" spans="1:5" ht="15.75" x14ac:dyDescent="0.25">
      <c r="A43" s="2" t="s">
        <v>145</v>
      </c>
      <c r="B43" s="2" t="s">
        <v>83</v>
      </c>
      <c r="C43" s="5">
        <v>12</v>
      </c>
      <c r="D43" s="4">
        <v>27.1</v>
      </c>
      <c r="E43" s="4">
        <f t="shared" si="1"/>
        <v>19.55</v>
      </c>
    </row>
    <row r="44" spans="1:5" ht="15.75" x14ac:dyDescent="0.25">
      <c r="A44" s="2" t="s">
        <v>146</v>
      </c>
      <c r="B44" s="2" t="s">
        <v>83</v>
      </c>
      <c r="C44" s="5">
        <v>10</v>
      </c>
      <c r="D44" s="4">
        <v>13.2</v>
      </c>
      <c r="E44" s="4">
        <f t="shared" si="1"/>
        <v>11.6</v>
      </c>
    </row>
    <row r="45" spans="1:5" ht="15.75" x14ac:dyDescent="0.25">
      <c r="A45" s="2" t="s">
        <v>147</v>
      </c>
      <c r="B45" s="2" t="s">
        <v>83</v>
      </c>
      <c r="C45" s="5">
        <v>22</v>
      </c>
      <c r="D45" s="4">
        <v>28.1</v>
      </c>
      <c r="E45" s="4">
        <f t="shared" si="1"/>
        <v>25.05</v>
      </c>
    </row>
    <row r="46" spans="1:5" ht="15.75" x14ac:dyDescent="0.25">
      <c r="A46" s="2" t="s">
        <v>148</v>
      </c>
      <c r="B46" s="2" t="s">
        <v>83</v>
      </c>
      <c r="C46" s="5">
        <v>-16</v>
      </c>
      <c r="D46" s="4">
        <v>-26.2</v>
      </c>
      <c r="E46" s="4">
        <f t="shared" si="1"/>
        <v>-21.1</v>
      </c>
    </row>
    <row r="47" spans="1:5" ht="15.75" x14ac:dyDescent="0.25">
      <c r="A47" s="2" t="s">
        <v>155</v>
      </c>
      <c r="B47" s="2" t="s">
        <v>83</v>
      </c>
      <c r="C47" s="5">
        <v>0</v>
      </c>
      <c r="D47" s="4">
        <v>-2.4</v>
      </c>
      <c r="E47" s="4">
        <f t="shared" si="1"/>
        <v>-1.2</v>
      </c>
    </row>
    <row r="48" spans="1:5" ht="15.75" x14ac:dyDescent="0.25">
      <c r="A48" s="2" t="s">
        <v>149</v>
      </c>
      <c r="B48" s="2" t="s">
        <v>83</v>
      </c>
      <c r="C48" s="5">
        <v>-5</v>
      </c>
      <c r="D48" s="4">
        <v>-13</v>
      </c>
      <c r="E48" s="4">
        <f t="shared" si="1"/>
        <v>-9</v>
      </c>
    </row>
    <row r="49" spans="1:5" ht="15.75" x14ac:dyDescent="0.25">
      <c r="A49" s="2" t="s">
        <v>154</v>
      </c>
      <c r="B49" s="2" t="s">
        <v>83</v>
      </c>
      <c r="C49" s="5">
        <v>13</v>
      </c>
      <c r="D49" s="4">
        <v>40.799999999999997</v>
      </c>
      <c r="E49" s="4">
        <f t="shared" si="1"/>
        <v>26.9</v>
      </c>
    </row>
    <row r="50" spans="1:5" ht="15.75" x14ac:dyDescent="0.25">
      <c r="A50" s="2" t="s">
        <v>150</v>
      </c>
      <c r="B50" s="2" t="s">
        <v>83</v>
      </c>
      <c r="C50" s="5">
        <v>-2</v>
      </c>
      <c r="D50" s="4">
        <v>1.4</v>
      </c>
      <c r="E50" s="4">
        <f t="shared" si="1"/>
        <v>-0.30000000000000004</v>
      </c>
    </row>
    <row r="51" spans="1:5" ht="15.75" x14ac:dyDescent="0.25">
      <c r="A51" s="2" t="s">
        <v>151</v>
      </c>
      <c r="B51" s="2" t="s">
        <v>83</v>
      </c>
      <c r="C51" s="5">
        <v>22</v>
      </c>
      <c r="D51" s="4">
        <v>47.5</v>
      </c>
      <c r="E51" s="4">
        <f t="shared" si="1"/>
        <v>34.75</v>
      </c>
    </row>
  </sheetData>
  <sortState ref="A2:E5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2"/>
  <sheetViews>
    <sheetView workbookViewId="0">
      <selection activeCell="H9" sqref="H9"/>
    </sheetView>
  </sheetViews>
  <sheetFormatPr defaultRowHeight="15" x14ac:dyDescent="0.25"/>
  <cols>
    <col min="1" max="1" width="17.5703125" customWidth="1"/>
    <col min="2" max="2" width="17.140625" bestFit="1" customWidth="1"/>
    <col min="3" max="3" width="11.85546875" bestFit="1" customWidth="1"/>
    <col min="4" max="11" width="13.7109375" bestFit="1" customWidth="1"/>
  </cols>
  <sheetData>
    <row r="1" spans="1:11" ht="15.75" x14ac:dyDescent="0.25">
      <c r="A1" s="1" t="s">
        <v>77</v>
      </c>
      <c r="B1" s="1" t="s">
        <v>186</v>
      </c>
      <c r="C1" s="1" t="s">
        <v>171</v>
      </c>
      <c r="D1" s="1" t="s">
        <v>215</v>
      </c>
      <c r="E1" s="1" t="s">
        <v>214</v>
      </c>
      <c r="F1" s="1" t="s">
        <v>216</v>
      </c>
      <c r="G1" s="1" t="s">
        <v>217</v>
      </c>
      <c r="H1" s="1" t="s">
        <v>218</v>
      </c>
      <c r="I1" s="1" t="s">
        <v>219</v>
      </c>
      <c r="J1" s="1" t="s">
        <v>220</v>
      </c>
      <c r="K1" s="1"/>
    </row>
    <row r="2" spans="1:11" ht="15.75" x14ac:dyDescent="0.25">
      <c r="A2" s="2" t="s">
        <v>82</v>
      </c>
      <c r="B2" s="2" t="s">
        <v>83</v>
      </c>
      <c r="C2" s="5">
        <v>14</v>
      </c>
      <c r="D2" s="5">
        <f t="shared" ref="D2:J11" si="0">C2-1</f>
        <v>13</v>
      </c>
      <c r="E2" s="5">
        <f t="shared" si="0"/>
        <v>12</v>
      </c>
      <c r="F2" s="5">
        <f t="shared" si="0"/>
        <v>11</v>
      </c>
      <c r="G2" s="5">
        <f t="shared" si="0"/>
        <v>10</v>
      </c>
      <c r="H2" s="5">
        <f t="shared" si="0"/>
        <v>9</v>
      </c>
      <c r="I2" s="5">
        <f t="shared" si="0"/>
        <v>8</v>
      </c>
      <c r="J2" s="5">
        <f t="shared" si="0"/>
        <v>7</v>
      </c>
      <c r="K2" s="5"/>
    </row>
    <row r="3" spans="1:11" ht="15.75" x14ac:dyDescent="0.25">
      <c r="A3" s="2" t="s">
        <v>84</v>
      </c>
      <c r="B3" s="2" t="s">
        <v>83</v>
      </c>
      <c r="C3" s="5">
        <v>12</v>
      </c>
      <c r="D3" s="5">
        <f t="shared" si="0"/>
        <v>11</v>
      </c>
      <c r="E3" s="5">
        <f t="shared" si="0"/>
        <v>10</v>
      </c>
      <c r="F3" s="5">
        <f t="shared" si="0"/>
        <v>9</v>
      </c>
      <c r="G3" s="5">
        <f t="shared" si="0"/>
        <v>8</v>
      </c>
      <c r="H3" s="5">
        <f t="shared" si="0"/>
        <v>7</v>
      </c>
      <c r="I3" s="5">
        <f t="shared" si="0"/>
        <v>6</v>
      </c>
      <c r="J3" s="5">
        <f t="shared" si="0"/>
        <v>5</v>
      </c>
      <c r="K3" s="5"/>
    </row>
    <row r="4" spans="1:11" ht="15.75" x14ac:dyDescent="0.25">
      <c r="A4" s="2" t="s">
        <v>85</v>
      </c>
      <c r="B4" s="2" t="s">
        <v>83</v>
      </c>
      <c r="C4" s="5">
        <v>7</v>
      </c>
      <c r="D4" s="5">
        <f t="shared" si="0"/>
        <v>6</v>
      </c>
      <c r="E4" s="5">
        <f t="shared" si="0"/>
        <v>5</v>
      </c>
      <c r="F4" s="5">
        <f t="shared" si="0"/>
        <v>4</v>
      </c>
      <c r="G4" s="5">
        <f t="shared" si="0"/>
        <v>3</v>
      </c>
      <c r="H4" s="5">
        <f t="shared" si="0"/>
        <v>2</v>
      </c>
      <c r="I4" s="5">
        <f t="shared" si="0"/>
        <v>1</v>
      </c>
      <c r="J4" s="5">
        <f t="shared" si="0"/>
        <v>0</v>
      </c>
      <c r="K4" s="5"/>
    </row>
    <row r="5" spans="1:11" ht="15.75" x14ac:dyDescent="0.25">
      <c r="A5" s="2" t="s">
        <v>86</v>
      </c>
      <c r="B5" s="2" t="s">
        <v>83</v>
      </c>
      <c r="C5" s="5">
        <v>14</v>
      </c>
      <c r="D5" s="5">
        <f t="shared" si="0"/>
        <v>13</v>
      </c>
      <c r="E5" s="5">
        <f t="shared" si="0"/>
        <v>12</v>
      </c>
      <c r="F5" s="5">
        <f t="shared" si="0"/>
        <v>11</v>
      </c>
      <c r="G5" s="5">
        <f t="shared" si="0"/>
        <v>10</v>
      </c>
      <c r="H5" s="5">
        <f t="shared" si="0"/>
        <v>9</v>
      </c>
      <c r="I5" s="5">
        <f t="shared" si="0"/>
        <v>8</v>
      </c>
      <c r="J5" s="5">
        <f t="shared" si="0"/>
        <v>7</v>
      </c>
      <c r="K5" s="5"/>
    </row>
    <row r="6" spans="1:11" ht="15.75" x14ac:dyDescent="0.25">
      <c r="A6" s="2" t="s">
        <v>166</v>
      </c>
      <c r="B6" s="2" t="s">
        <v>83</v>
      </c>
      <c r="C6" s="5">
        <v>-9</v>
      </c>
      <c r="D6" s="5">
        <f t="shared" si="0"/>
        <v>-10</v>
      </c>
      <c r="E6" s="5">
        <f t="shared" si="0"/>
        <v>-11</v>
      </c>
      <c r="F6" s="5">
        <f t="shared" si="0"/>
        <v>-12</v>
      </c>
      <c r="G6" s="5">
        <f t="shared" si="0"/>
        <v>-13</v>
      </c>
      <c r="H6" s="5">
        <f t="shared" si="0"/>
        <v>-14</v>
      </c>
      <c r="I6" s="5">
        <f t="shared" si="0"/>
        <v>-15</v>
      </c>
      <c r="J6" s="5">
        <f t="shared" si="0"/>
        <v>-16</v>
      </c>
      <c r="K6" s="5"/>
    </row>
    <row r="7" spans="1:11" ht="15.75" x14ac:dyDescent="0.25">
      <c r="A7" s="2" t="s">
        <v>98</v>
      </c>
      <c r="B7" s="2" t="s">
        <v>83</v>
      </c>
      <c r="C7" s="5">
        <v>-1</v>
      </c>
      <c r="D7" s="5">
        <f t="shared" si="0"/>
        <v>-2</v>
      </c>
      <c r="E7" s="5">
        <f t="shared" si="0"/>
        <v>-3</v>
      </c>
      <c r="F7" s="5">
        <f t="shared" si="0"/>
        <v>-4</v>
      </c>
      <c r="G7" s="5">
        <f t="shared" si="0"/>
        <v>-5</v>
      </c>
      <c r="H7" s="5">
        <f t="shared" si="0"/>
        <v>-6</v>
      </c>
      <c r="I7" s="5">
        <f t="shared" si="0"/>
        <v>-7</v>
      </c>
      <c r="J7" s="5">
        <f t="shared" si="0"/>
        <v>-8</v>
      </c>
      <c r="K7" s="5"/>
    </row>
    <row r="8" spans="1:11" ht="15.75" x14ac:dyDescent="0.25">
      <c r="A8" s="2" t="s">
        <v>101</v>
      </c>
      <c r="B8" s="2" t="s">
        <v>83</v>
      </c>
      <c r="C8" s="5">
        <v>-7</v>
      </c>
      <c r="D8" s="5">
        <f t="shared" si="0"/>
        <v>-8</v>
      </c>
      <c r="E8" s="5">
        <f t="shared" si="0"/>
        <v>-9</v>
      </c>
      <c r="F8" s="5">
        <f t="shared" si="0"/>
        <v>-10</v>
      </c>
      <c r="G8" s="5">
        <f t="shared" si="0"/>
        <v>-11</v>
      </c>
      <c r="H8" s="5">
        <f t="shared" si="0"/>
        <v>-12</v>
      </c>
      <c r="I8" s="5">
        <f t="shared" si="0"/>
        <v>-13</v>
      </c>
      <c r="J8" s="5">
        <f t="shared" si="0"/>
        <v>-14</v>
      </c>
      <c r="K8" s="5"/>
    </row>
    <row r="9" spans="1:11" ht="15.75" x14ac:dyDescent="0.25">
      <c r="A9" s="2" t="s">
        <v>108</v>
      </c>
      <c r="B9" s="2" t="s">
        <v>83</v>
      </c>
      <c r="C9" s="5">
        <v>-8</v>
      </c>
      <c r="D9" s="5">
        <f t="shared" si="0"/>
        <v>-9</v>
      </c>
      <c r="E9" s="5">
        <f t="shared" si="0"/>
        <v>-10</v>
      </c>
      <c r="F9" s="5">
        <f t="shared" si="0"/>
        <v>-11</v>
      </c>
      <c r="G9" s="5">
        <f t="shared" si="0"/>
        <v>-12</v>
      </c>
      <c r="H9" s="5">
        <f t="shared" si="0"/>
        <v>-13</v>
      </c>
      <c r="I9" s="5">
        <f t="shared" si="0"/>
        <v>-14</v>
      </c>
      <c r="J9" s="5">
        <f t="shared" si="0"/>
        <v>-15</v>
      </c>
      <c r="K9" s="5"/>
    </row>
    <row r="10" spans="1:11" ht="15.75" x14ac:dyDescent="0.25">
      <c r="A10" s="2" t="s">
        <v>165</v>
      </c>
      <c r="B10" s="2" t="s">
        <v>83</v>
      </c>
      <c r="C10" s="5">
        <v>2</v>
      </c>
      <c r="D10" s="5">
        <f t="shared" si="0"/>
        <v>1</v>
      </c>
      <c r="E10" s="5">
        <f t="shared" si="0"/>
        <v>0</v>
      </c>
      <c r="F10" s="5">
        <f t="shared" si="0"/>
        <v>-1</v>
      </c>
      <c r="G10" s="5">
        <f t="shared" si="0"/>
        <v>-2</v>
      </c>
      <c r="H10" s="5">
        <f t="shared" si="0"/>
        <v>-3</v>
      </c>
      <c r="I10" s="5">
        <f t="shared" si="0"/>
        <v>-4</v>
      </c>
      <c r="J10" s="5">
        <f t="shared" si="0"/>
        <v>-5</v>
      </c>
      <c r="K10" s="5"/>
    </row>
    <row r="11" spans="1:11" ht="15.75" x14ac:dyDescent="0.25">
      <c r="A11" s="2" t="s">
        <v>164</v>
      </c>
      <c r="B11" s="2" t="s">
        <v>83</v>
      </c>
      <c r="C11" s="2">
        <v>6</v>
      </c>
      <c r="D11" s="5">
        <f t="shared" si="0"/>
        <v>5</v>
      </c>
      <c r="E11" s="5">
        <f t="shared" si="0"/>
        <v>4</v>
      </c>
      <c r="F11" s="5">
        <f t="shared" si="0"/>
        <v>3</v>
      </c>
      <c r="G11" s="5">
        <f t="shared" si="0"/>
        <v>2</v>
      </c>
      <c r="H11" s="5">
        <f t="shared" si="0"/>
        <v>1</v>
      </c>
      <c r="I11" s="5">
        <f t="shared" si="0"/>
        <v>0</v>
      </c>
      <c r="J11" s="5">
        <f t="shared" si="0"/>
        <v>-1</v>
      </c>
      <c r="K11" s="5"/>
    </row>
    <row r="12" spans="1:11" ht="15.75" x14ac:dyDescent="0.25">
      <c r="A12" s="2" t="s">
        <v>163</v>
      </c>
      <c r="B12" s="2" t="s">
        <v>83</v>
      </c>
      <c r="C12" s="2">
        <v>-20</v>
      </c>
      <c r="D12" s="5">
        <f t="shared" ref="D12:J21" si="1">C12-1</f>
        <v>-21</v>
      </c>
      <c r="E12" s="5">
        <f t="shared" si="1"/>
        <v>-22</v>
      </c>
      <c r="F12" s="5">
        <f t="shared" si="1"/>
        <v>-23</v>
      </c>
      <c r="G12" s="5">
        <f t="shared" si="1"/>
        <v>-24</v>
      </c>
      <c r="H12" s="5">
        <f t="shared" si="1"/>
        <v>-25</v>
      </c>
      <c r="I12" s="5">
        <f t="shared" si="1"/>
        <v>-26</v>
      </c>
      <c r="J12" s="5">
        <f t="shared" si="1"/>
        <v>-27</v>
      </c>
      <c r="K12" s="5"/>
    </row>
    <row r="13" spans="1:11" ht="15.75" x14ac:dyDescent="0.25">
      <c r="A13" s="2" t="s">
        <v>111</v>
      </c>
      <c r="B13" s="2" t="s">
        <v>83</v>
      </c>
      <c r="C13" s="5">
        <v>18</v>
      </c>
      <c r="D13" s="5">
        <f t="shared" si="1"/>
        <v>17</v>
      </c>
      <c r="E13" s="5">
        <f t="shared" si="1"/>
        <v>16</v>
      </c>
      <c r="F13" s="5">
        <f t="shared" si="1"/>
        <v>15</v>
      </c>
      <c r="G13" s="5">
        <f t="shared" si="1"/>
        <v>14</v>
      </c>
      <c r="H13" s="5">
        <f t="shared" si="1"/>
        <v>13</v>
      </c>
      <c r="I13" s="5">
        <f t="shared" si="1"/>
        <v>12</v>
      </c>
      <c r="J13" s="5">
        <f t="shared" si="1"/>
        <v>11</v>
      </c>
      <c r="K13" s="5"/>
    </row>
    <row r="14" spans="1:11" ht="15.75" x14ac:dyDescent="0.25">
      <c r="A14" s="2" t="s">
        <v>113</v>
      </c>
      <c r="B14" s="2" t="s">
        <v>83</v>
      </c>
      <c r="C14" s="5">
        <v>-8</v>
      </c>
      <c r="D14" s="5">
        <f t="shared" si="1"/>
        <v>-9</v>
      </c>
      <c r="E14" s="5">
        <f t="shared" si="1"/>
        <v>-10</v>
      </c>
      <c r="F14" s="5">
        <f t="shared" si="1"/>
        <v>-11</v>
      </c>
      <c r="G14" s="5">
        <f t="shared" si="1"/>
        <v>-12</v>
      </c>
      <c r="H14" s="5">
        <f t="shared" si="1"/>
        <v>-13</v>
      </c>
      <c r="I14" s="5">
        <f t="shared" si="1"/>
        <v>-14</v>
      </c>
      <c r="J14" s="5">
        <f t="shared" si="1"/>
        <v>-15</v>
      </c>
      <c r="K14" s="5"/>
    </row>
    <row r="15" spans="1:11" ht="15.75" x14ac:dyDescent="0.25">
      <c r="A15" s="2" t="s">
        <v>115</v>
      </c>
      <c r="B15" s="2" t="s">
        <v>83</v>
      </c>
      <c r="C15" s="5">
        <v>5</v>
      </c>
      <c r="D15" s="5">
        <f t="shared" si="1"/>
        <v>4</v>
      </c>
      <c r="E15" s="5">
        <f t="shared" si="1"/>
        <v>3</v>
      </c>
      <c r="F15" s="5">
        <f t="shared" si="1"/>
        <v>2</v>
      </c>
      <c r="G15" s="5">
        <f t="shared" si="1"/>
        <v>1</v>
      </c>
      <c r="H15" s="5">
        <f t="shared" si="1"/>
        <v>0</v>
      </c>
      <c r="I15" s="5">
        <f t="shared" si="1"/>
        <v>-1</v>
      </c>
      <c r="J15" s="5">
        <f t="shared" si="1"/>
        <v>-2</v>
      </c>
      <c r="K15" s="5"/>
    </row>
    <row r="16" spans="1:11" ht="15.75" x14ac:dyDescent="0.25">
      <c r="A16" s="2" t="s">
        <v>117</v>
      </c>
      <c r="B16" s="2" t="s">
        <v>83</v>
      </c>
      <c r="C16" s="5">
        <v>-1</v>
      </c>
      <c r="D16" s="5">
        <f t="shared" si="1"/>
        <v>-2</v>
      </c>
      <c r="E16" s="5">
        <f t="shared" si="1"/>
        <v>-3</v>
      </c>
      <c r="F16" s="5">
        <f t="shared" si="1"/>
        <v>-4</v>
      </c>
      <c r="G16" s="5">
        <f t="shared" si="1"/>
        <v>-5</v>
      </c>
      <c r="H16" s="5">
        <f t="shared" si="1"/>
        <v>-6</v>
      </c>
      <c r="I16" s="5">
        <f t="shared" si="1"/>
        <v>-7</v>
      </c>
      <c r="J16" s="5">
        <f t="shared" si="1"/>
        <v>-8</v>
      </c>
      <c r="K16" s="5"/>
    </row>
    <row r="17" spans="1:11" ht="15.75" x14ac:dyDescent="0.25">
      <c r="A17" s="2" t="s">
        <v>119</v>
      </c>
      <c r="B17" s="2" t="s">
        <v>83</v>
      </c>
      <c r="C17" s="5">
        <v>12</v>
      </c>
      <c r="D17" s="5">
        <f t="shared" si="1"/>
        <v>11</v>
      </c>
      <c r="E17" s="5">
        <f t="shared" si="1"/>
        <v>10</v>
      </c>
      <c r="F17" s="5">
        <f t="shared" si="1"/>
        <v>9</v>
      </c>
      <c r="G17" s="5">
        <f t="shared" si="1"/>
        <v>8</v>
      </c>
      <c r="H17" s="5">
        <f t="shared" si="1"/>
        <v>7</v>
      </c>
      <c r="I17" s="5">
        <f t="shared" si="1"/>
        <v>6</v>
      </c>
      <c r="J17" s="5">
        <f t="shared" si="1"/>
        <v>5</v>
      </c>
      <c r="K17" s="5"/>
    </row>
    <row r="18" spans="1:11" ht="15.75" x14ac:dyDescent="0.25">
      <c r="A18" s="2" t="s">
        <v>121</v>
      </c>
      <c r="B18" s="2" t="s">
        <v>83</v>
      </c>
      <c r="C18" s="5">
        <v>13</v>
      </c>
      <c r="D18" s="5">
        <f t="shared" si="1"/>
        <v>12</v>
      </c>
      <c r="E18" s="5">
        <f t="shared" si="1"/>
        <v>11</v>
      </c>
      <c r="F18" s="5">
        <f t="shared" si="1"/>
        <v>10</v>
      </c>
      <c r="G18" s="5">
        <f t="shared" si="1"/>
        <v>9</v>
      </c>
      <c r="H18" s="5">
        <f t="shared" si="1"/>
        <v>8</v>
      </c>
      <c r="I18" s="5">
        <f t="shared" si="1"/>
        <v>7</v>
      </c>
      <c r="J18" s="5">
        <f t="shared" si="1"/>
        <v>6</v>
      </c>
      <c r="K18" s="5"/>
    </row>
    <row r="19" spans="1:11" ht="15.75" x14ac:dyDescent="0.25">
      <c r="A19" s="2" t="s">
        <v>123</v>
      </c>
      <c r="B19" s="2" t="s">
        <v>83</v>
      </c>
      <c r="C19" s="5">
        <v>12</v>
      </c>
      <c r="D19" s="5">
        <f t="shared" si="1"/>
        <v>11</v>
      </c>
      <c r="E19" s="5">
        <f t="shared" si="1"/>
        <v>10</v>
      </c>
      <c r="F19" s="5">
        <f t="shared" si="1"/>
        <v>9</v>
      </c>
      <c r="G19" s="5">
        <f t="shared" si="1"/>
        <v>8</v>
      </c>
      <c r="H19" s="5">
        <f t="shared" si="1"/>
        <v>7</v>
      </c>
      <c r="I19" s="5">
        <f t="shared" si="1"/>
        <v>6</v>
      </c>
      <c r="J19" s="5">
        <f t="shared" si="1"/>
        <v>5</v>
      </c>
      <c r="K19" s="5"/>
    </row>
    <row r="20" spans="1:11" ht="15.75" x14ac:dyDescent="0.25">
      <c r="A20" s="2" t="s">
        <v>125</v>
      </c>
      <c r="B20" s="2" t="s">
        <v>83</v>
      </c>
      <c r="C20" s="5">
        <v>-6</v>
      </c>
      <c r="D20" s="5">
        <f t="shared" si="1"/>
        <v>-7</v>
      </c>
      <c r="E20" s="5">
        <f t="shared" si="1"/>
        <v>-8</v>
      </c>
      <c r="F20" s="5">
        <f t="shared" si="1"/>
        <v>-9</v>
      </c>
      <c r="G20" s="5">
        <f t="shared" si="1"/>
        <v>-10</v>
      </c>
      <c r="H20" s="5">
        <f t="shared" si="1"/>
        <v>-11</v>
      </c>
      <c r="I20" s="5">
        <f t="shared" si="1"/>
        <v>-12</v>
      </c>
      <c r="J20" s="5">
        <f t="shared" si="1"/>
        <v>-13</v>
      </c>
      <c r="K20" s="5"/>
    </row>
    <row r="21" spans="1:11" ht="15.75" x14ac:dyDescent="0.25">
      <c r="A21" s="2" t="s">
        <v>126</v>
      </c>
      <c r="B21" s="2" t="s">
        <v>83</v>
      </c>
      <c r="C21" s="5">
        <v>-10</v>
      </c>
      <c r="D21" s="5">
        <f t="shared" si="1"/>
        <v>-11</v>
      </c>
      <c r="E21" s="5">
        <f t="shared" si="1"/>
        <v>-12</v>
      </c>
      <c r="F21" s="5">
        <f t="shared" si="1"/>
        <v>-13</v>
      </c>
      <c r="G21" s="5">
        <f t="shared" si="1"/>
        <v>-14</v>
      </c>
      <c r="H21" s="5">
        <f t="shared" si="1"/>
        <v>-15</v>
      </c>
      <c r="I21" s="5">
        <f t="shared" si="1"/>
        <v>-16</v>
      </c>
      <c r="J21" s="5">
        <f t="shared" si="1"/>
        <v>-17</v>
      </c>
      <c r="K21" s="5"/>
    </row>
    <row r="22" spans="1:11" ht="15.75" x14ac:dyDescent="0.25">
      <c r="A22" s="2" t="s">
        <v>127</v>
      </c>
      <c r="B22" s="2" t="s">
        <v>83</v>
      </c>
      <c r="C22" s="5">
        <v>-10</v>
      </c>
      <c r="D22" s="5">
        <f t="shared" ref="D22:J31" si="2">C22-1</f>
        <v>-11</v>
      </c>
      <c r="E22" s="5">
        <f t="shared" si="2"/>
        <v>-12</v>
      </c>
      <c r="F22" s="5">
        <f t="shared" si="2"/>
        <v>-13</v>
      </c>
      <c r="G22" s="5">
        <f t="shared" si="2"/>
        <v>-14</v>
      </c>
      <c r="H22" s="5">
        <f t="shared" si="2"/>
        <v>-15</v>
      </c>
      <c r="I22" s="5">
        <f t="shared" si="2"/>
        <v>-16</v>
      </c>
      <c r="J22" s="5">
        <f t="shared" si="2"/>
        <v>-17</v>
      </c>
      <c r="K22" s="5"/>
    </row>
    <row r="23" spans="1:11" ht="15.75" x14ac:dyDescent="0.25">
      <c r="A23" s="2" t="s">
        <v>128</v>
      </c>
      <c r="B23" s="2" t="s">
        <v>83</v>
      </c>
      <c r="C23" s="5">
        <v>-4</v>
      </c>
      <c r="D23" s="5">
        <f t="shared" si="2"/>
        <v>-5</v>
      </c>
      <c r="E23" s="5">
        <f t="shared" si="2"/>
        <v>-6</v>
      </c>
      <c r="F23" s="5">
        <f t="shared" si="2"/>
        <v>-7</v>
      </c>
      <c r="G23" s="5">
        <f t="shared" si="2"/>
        <v>-8</v>
      </c>
      <c r="H23" s="5">
        <f t="shared" si="2"/>
        <v>-9</v>
      </c>
      <c r="I23" s="5">
        <f t="shared" si="2"/>
        <v>-10</v>
      </c>
      <c r="J23" s="5">
        <f t="shared" si="2"/>
        <v>-11</v>
      </c>
      <c r="K23" s="5"/>
    </row>
    <row r="24" spans="1:11" ht="15.75" x14ac:dyDescent="0.25">
      <c r="A24" s="2" t="s">
        <v>129</v>
      </c>
      <c r="B24" s="2" t="s">
        <v>83</v>
      </c>
      <c r="C24" s="5">
        <v>-2</v>
      </c>
      <c r="D24" s="5">
        <f t="shared" si="2"/>
        <v>-3</v>
      </c>
      <c r="E24" s="5">
        <f t="shared" si="2"/>
        <v>-4</v>
      </c>
      <c r="F24" s="5">
        <f t="shared" si="2"/>
        <v>-5</v>
      </c>
      <c r="G24" s="5">
        <f t="shared" si="2"/>
        <v>-6</v>
      </c>
      <c r="H24" s="5">
        <f t="shared" si="2"/>
        <v>-7</v>
      </c>
      <c r="I24" s="5">
        <f t="shared" si="2"/>
        <v>-8</v>
      </c>
      <c r="J24" s="5">
        <f t="shared" si="2"/>
        <v>-9</v>
      </c>
      <c r="K24" s="5"/>
    </row>
    <row r="25" spans="1:11" ht="15.75" x14ac:dyDescent="0.25">
      <c r="A25" s="2" t="s">
        <v>130</v>
      </c>
      <c r="B25" s="2" t="s">
        <v>83</v>
      </c>
      <c r="C25" s="5">
        <v>9</v>
      </c>
      <c r="D25" s="5">
        <f t="shared" si="2"/>
        <v>8</v>
      </c>
      <c r="E25" s="5">
        <f t="shared" si="2"/>
        <v>7</v>
      </c>
      <c r="F25" s="5">
        <f t="shared" si="2"/>
        <v>6</v>
      </c>
      <c r="G25" s="5">
        <f t="shared" si="2"/>
        <v>5</v>
      </c>
      <c r="H25" s="5">
        <f t="shared" si="2"/>
        <v>4</v>
      </c>
      <c r="I25" s="5">
        <f t="shared" si="2"/>
        <v>3</v>
      </c>
      <c r="J25" s="5">
        <f t="shared" si="2"/>
        <v>2</v>
      </c>
      <c r="K25" s="5"/>
    </row>
    <row r="26" spans="1:11" ht="15.75" x14ac:dyDescent="0.25">
      <c r="A26" s="2" t="s">
        <v>133</v>
      </c>
      <c r="B26" s="2" t="s">
        <v>83</v>
      </c>
      <c r="C26" s="5">
        <v>5</v>
      </c>
      <c r="D26" s="5">
        <f t="shared" si="2"/>
        <v>4</v>
      </c>
      <c r="E26" s="5">
        <f t="shared" si="2"/>
        <v>3</v>
      </c>
      <c r="F26" s="5">
        <f t="shared" si="2"/>
        <v>2</v>
      </c>
      <c r="G26" s="5">
        <f t="shared" si="2"/>
        <v>1</v>
      </c>
      <c r="H26" s="5">
        <f t="shared" si="2"/>
        <v>0</v>
      </c>
      <c r="I26" s="5">
        <f t="shared" si="2"/>
        <v>-1</v>
      </c>
      <c r="J26" s="5">
        <f t="shared" si="2"/>
        <v>-2</v>
      </c>
      <c r="K26" s="5"/>
    </row>
    <row r="27" spans="1:11" ht="15.75" x14ac:dyDescent="0.25">
      <c r="A27" s="2" t="s">
        <v>135</v>
      </c>
      <c r="B27" s="2" t="s">
        <v>83</v>
      </c>
      <c r="C27" s="5">
        <v>7</v>
      </c>
      <c r="D27" s="5">
        <f t="shared" si="2"/>
        <v>6</v>
      </c>
      <c r="E27" s="5">
        <f t="shared" si="2"/>
        <v>5</v>
      </c>
      <c r="F27" s="5">
        <f t="shared" si="2"/>
        <v>4</v>
      </c>
      <c r="G27" s="5">
        <f t="shared" si="2"/>
        <v>3</v>
      </c>
      <c r="H27" s="5">
        <f t="shared" si="2"/>
        <v>2</v>
      </c>
      <c r="I27" s="5">
        <f t="shared" si="2"/>
        <v>1</v>
      </c>
      <c r="J27" s="5">
        <f t="shared" si="2"/>
        <v>0</v>
      </c>
      <c r="K27" s="5"/>
    </row>
    <row r="28" spans="1:11" ht="15.75" x14ac:dyDescent="0.25">
      <c r="A28" s="2" t="s">
        <v>137</v>
      </c>
      <c r="B28" s="2" t="s">
        <v>83</v>
      </c>
      <c r="C28" s="5">
        <v>12</v>
      </c>
      <c r="D28" s="5">
        <f t="shared" si="2"/>
        <v>11</v>
      </c>
      <c r="E28" s="5">
        <f t="shared" si="2"/>
        <v>10</v>
      </c>
      <c r="F28" s="5">
        <f t="shared" si="2"/>
        <v>9</v>
      </c>
      <c r="G28" s="5">
        <f t="shared" si="2"/>
        <v>8</v>
      </c>
      <c r="H28" s="5">
        <f t="shared" si="2"/>
        <v>7</v>
      </c>
      <c r="I28" s="5">
        <f t="shared" si="2"/>
        <v>6</v>
      </c>
      <c r="J28" s="5">
        <f t="shared" si="2"/>
        <v>5</v>
      </c>
      <c r="K28" s="5"/>
    </row>
    <row r="29" spans="1:11" ht="15.75" x14ac:dyDescent="0.25">
      <c r="A29" s="2" t="s">
        <v>138</v>
      </c>
      <c r="B29" s="2" t="s">
        <v>83</v>
      </c>
      <c r="C29" s="5">
        <v>-2</v>
      </c>
      <c r="D29" s="5">
        <f t="shared" si="2"/>
        <v>-3</v>
      </c>
      <c r="E29" s="5">
        <f t="shared" si="2"/>
        <v>-4</v>
      </c>
      <c r="F29" s="5">
        <f t="shared" si="2"/>
        <v>-5</v>
      </c>
      <c r="G29" s="5">
        <f t="shared" si="2"/>
        <v>-6</v>
      </c>
      <c r="H29" s="5">
        <f t="shared" si="2"/>
        <v>-7</v>
      </c>
      <c r="I29" s="5">
        <f t="shared" si="2"/>
        <v>-8</v>
      </c>
      <c r="J29" s="5">
        <f t="shared" si="2"/>
        <v>-9</v>
      </c>
      <c r="K29" s="5"/>
    </row>
    <row r="30" spans="1:11" ht="15.75" x14ac:dyDescent="0.25">
      <c r="A30" s="2" t="s">
        <v>139</v>
      </c>
      <c r="B30" s="2" t="s">
        <v>83</v>
      </c>
      <c r="C30" s="5">
        <v>-1</v>
      </c>
      <c r="D30" s="5">
        <f t="shared" si="2"/>
        <v>-2</v>
      </c>
      <c r="E30" s="5">
        <f t="shared" si="2"/>
        <v>-3</v>
      </c>
      <c r="F30" s="5">
        <f t="shared" si="2"/>
        <v>-4</v>
      </c>
      <c r="G30" s="5">
        <f t="shared" si="2"/>
        <v>-5</v>
      </c>
      <c r="H30" s="5">
        <f t="shared" si="2"/>
        <v>-6</v>
      </c>
      <c r="I30" s="5">
        <f t="shared" si="2"/>
        <v>-7</v>
      </c>
      <c r="J30" s="5">
        <f t="shared" si="2"/>
        <v>-8</v>
      </c>
      <c r="K30" s="5"/>
    </row>
    <row r="31" spans="1:11" ht="15.75" x14ac:dyDescent="0.25">
      <c r="A31" s="2" t="s">
        <v>140</v>
      </c>
      <c r="B31" s="2" t="s">
        <v>83</v>
      </c>
      <c r="C31" s="5">
        <v>-6</v>
      </c>
      <c r="D31" s="5">
        <f t="shared" si="2"/>
        <v>-7</v>
      </c>
      <c r="E31" s="5">
        <f t="shared" si="2"/>
        <v>-8</v>
      </c>
      <c r="F31" s="5">
        <f t="shared" si="2"/>
        <v>-9</v>
      </c>
      <c r="G31" s="5">
        <f t="shared" si="2"/>
        <v>-10</v>
      </c>
      <c r="H31" s="5">
        <f t="shared" si="2"/>
        <v>-11</v>
      </c>
      <c r="I31" s="5">
        <f t="shared" si="2"/>
        <v>-12</v>
      </c>
      <c r="J31" s="5">
        <f t="shared" si="2"/>
        <v>-13</v>
      </c>
      <c r="K31" s="5"/>
    </row>
    <row r="32" spans="1:11" ht="15.75" x14ac:dyDescent="0.25">
      <c r="A32" s="2" t="s">
        <v>162</v>
      </c>
      <c r="B32" s="2" t="s">
        <v>83</v>
      </c>
      <c r="C32" s="5">
        <v>-4</v>
      </c>
      <c r="D32" s="5">
        <f t="shared" ref="D32:J41" si="3">C32-1</f>
        <v>-5</v>
      </c>
      <c r="E32" s="5">
        <f t="shared" si="3"/>
        <v>-6</v>
      </c>
      <c r="F32" s="5">
        <f t="shared" si="3"/>
        <v>-7</v>
      </c>
      <c r="G32" s="5">
        <f t="shared" si="3"/>
        <v>-8</v>
      </c>
      <c r="H32" s="5">
        <f t="shared" si="3"/>
        <v>-9</v>
      </c>
      <c r="I32" s="5">
        <f t="shared" si="3"/>
        <v>-10</v>
      </c>
      <c r="J32" s="5">
        <f t="shared" si="3"/>
        <v>-11</v>
      </c>
      <c r="K32" s="5"/>
    </row>
    <row r="33" spans="1:11" ht="15.75" x14ac:dyDescent="0.25">
      <c r="A33" s="2" t="s">
        <v>161</v>
      </c>
      <c r="B33" s="2" t="s">
        <v>83</v>
      </c>
      <c r="C33" s="5">
        <v>-11</v>
      </c>
      <c r="D33" s="5">
        <f t="shared" si="3"/>
        <v>-12</v>
      </c>
      <c r="E33" s="5">
        <f t="shared" si="3"/>
        <v>-13</v>
      </c>
      <c r="F33" s="5">
        <f t="shared" si="3"/>
        <v>-14</v>
      </c>
      <c r="G33" s="5">
        <f t="shared" si="3"/>
        <v>-15</v>
      </c>
      <c r="H33" s="5">
        <f t="shared" si="3"/>
        <v>-16</v>
      </c>
      <c r="I33" s="5">
        <f t="shared" si="3"/>
        <v>-17</v>
      </c>
      <c r="J33" s="5">
        <f t="shared" si="3"/>
        <v>-18</v>
      </c>
      <c r="K33" s="5"/>
    </row>
    <row r="34" spans="1:11" ht="15.75" x14ac:dyDescent="0.25">
      <c r="A34" s="2" t="s">
        <v>160</v>
      </c>
      <c r="B34" s="2" t="s">
        <v>83</v>
      </c>
      <c r="C34" s="5">
        <v>3</v>
      </c>
      <c r="D34" s="5">
        <f t="shared" si="3"/>
        <v>2</v>
      </c>
      <c r="E34" s="5">
        <f t="shared" si="3"/>
        <v>1</v>
      </c>
      <c r="F34" s="5">
        <f t="shared" si="3"/>
        <v>0</v>
      </c>
      <c r="G34" s="5">
        <f t="shared" si="3"/>
        <v>-1</v>
      </c>
      <c r="H34" s="5">
        <f t="shared" si="3"/>
        <v>-2</v>
      </c>
      <c r="I34" s="5">
        <f t="shared" si="3"/>
        <v>-3</v>
      </c>
      <c r="J34" s="5">
        <f t="shared" si="3"/>
        <v>-4</v>
      </c>
      <c r="K34" s="5"/>
    </row>
    <row r="35" spans="1:11" ht="15.75" x14ac:dyDescent="0.25">
      <c r="A35" s="2" t="s">
        <v>159</v>
      </c>
      <c r="B35" s="2" t="s">
        <v>83</v>
      </c>
      <c r="C35" s="5">
        <v>10</v>
      </c>
      <c r="D35" s="5">
        <f t="shared" si="3"/>
        <v>9</v>
      </c>
      <c r="E35" s="5">
        <f t="shared" si="3"/>
        <v>8</v>
      </c>
      <c r="F35" s="5">
        <f t="shared" si="3"/>
        <v>7</v>
      </c>
      <c r="G35" s="5">
        <f t="shared" si="3"/>
        <v>6</v>
      </c>
      <c r="H35" s="5">
        <f t="shared" si="3"/>
        <v>5</v>
      </c>
      <c r="I35" s="5">
        <f t="shared" si="3"/>
        <v>4</v>
      </c>
      <c r="J35" s="5">
        <f t="shared" si="3"/>
        <v>3</v>
      </c>
      <c r="K35" s="5"/>
    </row>
    <row r="36" spans="1:11" ht="15.75" x14ac:dyDescent="0.25">
      <c r="A36" s="2" t="s">
        <v>141</v>
      </c>
      <c r="B36" s="2" t="s">
        <v>83</v>
      </c>
      <c r="C36" s="5">
        <v>1</v>
      </c>
      <c r="D36" s="5">
        <f t="shared" si="3"/>
        <v>0</v>
      </c>
      <c r="E36" s="5">
        <f t="shared" si="3"/>
        <v>-1</v>
      </c>
      <c r="F36" s="5">
        <f t="shared" si="3"/>
        <v>-2</v>
      </c>
      <c r="G36" s="5">
        <f t="shared" si="3"/>
        <v>-3</v>
      </c>
      <c r="H36" s="5">
        <f t="shared" si="3"/>
        <v>-4</v>
      </c>
      <c r="I36" s="5">
        <f t="shared" si="3"/>
        <v>-5</v>
      </c>
      <c r="J36" s="5">
        <f t="shared" si="3"/>
        <v>-6</v>
      </c>
      <c r="K36" s="5"/>
    </row>
    <row r="37" spans="1:11" ht="15.75" x14ac:dyDescent="0.25">
      <c r="A37" s="2" t="s">
        <v>142</v>
      </c>
      <c r="B37" s="2" t="s">
        <v>83</v>
      </c>
      <c r="C37" s="5">
        <v>19</v>
      </c>
      <c r="D37" s="5">
        <f t="shared" si="3"/>
        <v>18</v>
      </c>
      <c r="E37" s="5">
        <f t="shared" si="3"/>
        <v>17</v>
      </c>
      <c r="F37" s="5">
        <f t="shared" si="3"/>
        <v>16</v>
      </c>
      <c r="G37" s="5">
        <f t="shared" si="3"/>
        <v>15</v>
      </c>
      <c r="H37" s="5">
        <f t="shared" si="3"/>
        <v>14</v>
      </c>
      <c r="I37" s="5">
        <f t="shared" si="3"/>
        <v>13</v>
      </c>
      <c r="J37" s="5">
        <f t="shared" si="3"/>
        <v>12</v>
      </c>
      <c r="K37" s="5"/>
    </row>
    <row r="38" spans="1:11" ht="15.75" x14ac:dyDescent="0.25">
      <c r="A38" s="2" t="s">
        <v>143</v>
      </c>
      <c r="B38" s="2" t="s">
        <v>83</v>
      </c>
      <c r="C38" s="5">
        <v>-5</v>
      </c>
      <c r="D38" s="5">
        <f t="shared" si="3"/>
        <v>-6</v>
      </c>
      <c r="E38" s="5">
        <f t="shared" si="3"/>
        <v>-7</v>
      </c>
      <c r="F38" s="5">
        <f t="shared" si="3"/>
        <v>-8</v>
      </c>
      <c r="G38" s="5">
        <f t="shared" si="3"/>
        <v>-9</v>
      </c>
      <c r="H38" s="5">
        <f t="shared" si="3"/>
        <v>-10</v>
      </c>
      <c r="I38" s="5">
        <f t="shared" si="3"/>
        <v>-11</v>
      </c>
      <c r="J38" s="5">
        <f t="shared" si="3"/>
        <v>-12</v>
      </c>
      <c r="K38" s="5"/>
    </row>
    <row r="39" spans="1:11" ht="15.75" x14ac:dyDescent="0.25">
      <c r="A39" s="2" t="s">
        <v>158</v>
      </c>
      <c r="B39" s="2" t="s">
        <v>83</v>
      </c>
      <c r="C39" s="5">
        <v>-1</v>
      </c>
      <c r="D39" s="5">
        <f t="shared" si="3"/>
        <v>-2</v>
      </c>
      <c r="E39" s="5">
        <f t="shared" si="3"/>
        <v>-3</v>
      </c>
      <c r="F39" s="5">
        <f t="shared" si="3"/>
        <v>-4</v>
      </c>
      <c r="G39" s="5">
        <f t="shared" si="3"/>
        <v>-5</v>
      </c>
      <c r="H39" s="5">
        <f t="shared" si="3"/>
        <v>-6</v>
      </c>
      <c r="I39" s="5">
        <f t="shared" si="3"/>
        <v>-7</v>
      </c>
      <c r="J39" s="5">
        <f t="shared" si="3"/>
        <v>-8</v>
      </c>
      <c r="K39" s="5"/>
    </row>
    <row r="40" spans="1:11" ht="15.75" x14ac:dyDescent="0.25">
      <c r="A40" s="2" t="s">
        <v>144</v>
      </c>
      <c r="B40" s="2" t="s">
        <v>83</v>
      </c>
      <c r="C40" s="5">
        <v>-11</v>
      </c>
      <c r="D40" s="5">
        <f t="shared" si="3"/>
        <v>-12</v>
      </c>
      <c r="E40" s="5">
        <f t="shared" si="3"/>
        <v>-13</v>
      </c>
      <c r="F40" s="5">
        <f t="shared" si="3"/>
        <v>-14</v>
      </c>
      <c r="G40" s="5">
        <f t="shared" si="3"/>
        <v>-15</v>
      </c>
      <c r="H40" s="5">
        <f t="shared" si="3"/>
        <v>-16</v>
      </c>
      <c r="I40" s="5">
        <f t="shared" si="3"/>
        <v>-17</v>
      </c>
      <c r="J40" s="5">
        <f t="shared" si="3"/>
        <v>-18</v>
      </c>
      <c r="K40" s="5"/>
    </row>
    <row r="41" spans="1:11" ht="15.75" x14ac:dyDescent="0.25">
      <c r="A41" s="2" t="s">
        <v>157</v>
      </c>
      <c r="B41" s="2" t="s">
        <v>83</v>
      </c>
      <c r="C41" s="5">
        <v>8</v>
      </c>
      <c r="D41" s="5">
        <f t="shared" si="3"/>
        <v>7</v>
      </c>
      <c r="E41" s="5">
        <f t="shared" si="3"/>
        <v>6</v>
      </c>
      <c r="F41" s="5">
        <f t="shared" si="3"/>
        <v>5</v>
      </c>
      <c r="G41" s="5">
        <f t="shared" si="3"/>
        <v>4</v>
      </c>
      <c r="H41" s="5">
        <f t="shared" si="3"/>
        <v>3</v>
      </c>
      <c r="I41" s="5">
        <f t="shared" si="3"/>
        <v>2</v>
      </c>
      <c r="J41" s="5">
        <f t="shared" si="3"/>
        <v>1</v>
      </c>
      <c r="K41" s="5"/>
    </row>
    <row r="42" spans="1:11" ht="15.75" x14ac:dyDescent="0.25">
      <c r="A42" s="2" t="s">
        <v>156</v>
      </c>
      <c r="B42" s="2" t="s">
        <v>83</v>
      </c>
      <c r="C42" s="5">
        <v>10</v>
      </c>
      <c r="D42" s="5">
        <f t="shared" ref="D42:J51" si="4">C42-1</f>
        <v>9</v>
      </c>
      <c r="E42" s="5">
        <f t="shared" si="4"/>
        <v>8</v>
      </c>
      <c r="F42" s="5">
        <f t="shared" si="4"/>
        <v>7</v>
      </c>
      <c r="G42" s="5">
        <f t="shared" si="4"/>
        <v>6</v>
      </c>
      <c r="H42" s="5">
        <f t="shared" si="4"/>
        <v>5</v>
      </c>
      <c r="I42" s="5">
        <f t="shared" si="4"/>
        <v>4</v>
      </c>
      <c r="J42" s="5">
        <f t="shared" si="4"/>
        <v>3</v>
      </c>
      <c r="K42" s="5"/>
    </row>
    <row r="43" spans="1:11" ht="15.75" x14ac:dyDescent="0.25">
      <c r="A43" s="2" t="s">
        <v>145</v>
      </c>
      <c r="B43" s="2" t="s">
        <v>83</v>
      </c>
      <c r="C43" s="5">
        <v>12</v>
      </c>
      <c r="D43" s="5">
        <f t="shared" si="4"/>
        <v>11</v>
      </c>
      <c r="E43" s="5">
        <f t="shared" si="4"/>
        <v>10</v>
      </c>
      <c r="F43" s="5">
        <f t="shared" si="4"/>
        <v>9</v>
      </c>
      <c r="G43" s="5">
        <f t="shared" si="4"/>
        <v>8</v>
      </c>
      <c r="H43" s="5">
        <f t="shared" si="4"/>
        <v>7</v>
      </c>
      <c r="I43" s="5">
        <f t="shared" si="4"/>
        <v>6</v>
      </c>
      <c r="J43" s="5">
        <f t="shared" si="4"/>
        <v>5</v>
      </c>
      <c r="K43" s="5"/>
    </row>
    <row r="44" spans="1:11" ht="15.75" x14ac:dyDescent="0.25">
      <c r="A44" s="2" t="s">
        <v>146</v>
      </c>
      <c r="B44" s="2" t="s">
        <v>83</v>
      </c>
      <c r="C44" s="5">
        <v>10</v>
      </c>
      <c r="D44" s="5">
        <f t="shared" si="4"/>
        <v>9</v>
      </c>
      <c r="E44" s="5">
        <f t="shared" si="4"/>
        <v>8</v>
      </c>
      <c r="F44" s="5">
        <f t="shared" si="4"/>
        <v>7</v>
      </c>
      <c r="G44" s="5">
        <f t="shared" si="4"/>
        <v>6</v>
      </c>
      <c r="H44" s="5">
        <f t="shared" si="4"/>
        <v>5</v>
      </c>
      <c r="I44" s="5">
        <f t="shared" si="4"/>
        <v>4</v>
      </c>
      <c r="J44" s="5">
        <f t="shared" si="4"/>
        <v>3</v>
      </c>
      <c r="K44" s="5"/>
    </row>
    <row r="45" spans="1:11" ht="15.75" x14ac:dyDescent="0.25">
      <c r="A45" s="2" t="s">
        <v>147</v>
      </c>
      <c r="B45" s="2" t="s">
        <v>83</v>
      </c>
      <c r="C45" s="5">
        <v>22</v>
      </c>
      <c r="D45" s="5">
        <f t="shared" si="4"/>
        <v>21</v>
      </c>
      <c r="E45" s="5">
        <f t="shared" si="4"/>
        <v>20</v>
      </c>
      <c r="F45" s="5">
        <f t="shared" si="4"/>
        <v>19</v>
      </c>
      <c r="G45" s="5">
        <f t="shared" si="4"/>
        <v>18</v>
      </c>
      <c r="H45" s="5">
        <f t="shared" si="4"/>
        <v>17</v>
      </c>
      <c r="I45" s="5">
        <f t="shared" si="4"/>
        <v>16</v>
      </c>
      <c r="J45" s="5">
        <f t="shared" si="4"/>
        <v>15</v>
      </c>
      <c r="K45" s="5"/>
    </row>
    <row r="46" spans="1:11" ht="15.75" x14ac:dyDescent="0.25">
      <c r="A46" s="2" t="s">
        <v>148</v>
      </c>
      <c r="B46" s="2" t="s">
        <v>83</v>
      </c>
      <c r="C46" s="5">
        <v>-16</v>
      </c>
      <c r="D46" s="5">
        <f t="shared" si="4"/>
        <v>-17</v>
      </c>
      <c r="E46" s="5">
        <f t="shared" si="4"/>
        <v>-18</v>
      </c>
      <c r="F46" s="5">
        <f t="shared" si="4"/>
        <v>-19</v>
      </c>
      <c r="G46" s="5">
        <f t="shared" si="4"/>
        <v>-20</v>
      </c>
      <c r="H46" s="5">
        <f t="shared" si="4"/>
        <v>-21</v>
      </c>
      <c r="I46" s="5">
        <f t="shared" si="4"/>
        <v>-22</v>
      </c>
      <c r="J46" s="5">
        <f t="shared" si="4"/>
        <v>-23</v>
      </c>
      <c r="K46" s="5"/>
    </row>
    <row r="47" spans="1:11" ht="15.75" x14ac:dyDescent="0.25">
      <c r="A47" s="2" t="s">
        <v>155</v>
      </c>
      <c r="B47" s="2" t="s">
        <v>83</v>
      </c>
      <c r="C47" s="5">
        <v>0</v>
      </c>
      <c r="D47" s="5">
        <f t="shared" si="4"/>
        <v>-1</v>
      </c>
      <c r="E47" s="5">
        <f t="shared" si="4"/>
        <v>-2</v>
      </c>
      <c r="F47" s="5">
        <f t="shared" si="4"/>
        <v>-3</v>
      </c>
      <c r="G47" s="5">
        <f t="shared" si="4"/>
        <v>-4</v>
      </c>
      <c r="H47" s="5">
        <f t="shared" si="4"/>
        <v>-5</v>
      </c>
      <c r="I47" s="5">
        <f t="shared" si="4"/>
        <v>-6</v>
      </c>
      <c r="J47" s="5">
        <f t="shared" si="4"/>
        <v>-7</v>
      </c>
      <c r="K47" s="5"/>
    </row>
    <row r="48" spans="1:11" ht="15.75" x14ac:dyDescent="0.25">
      <c r="A48" s="2" t="s">
        <v>149</v>
      </c>
      <c r="B48" s="2" t="s">
        <v>83</v>
      </c>
      <c r="C48" s="5">
        <v>-5</v>
      </c>
      <c r="D48" s="5">
        <f t="shared" si="4"/>
        <v>-6</v>
      </c>
      <c r="E48" s="5">
        <f t="shared" si="4"/>
        <v>-7</v>
      </c>
      <c r="F48" s="5">
        <f t="shared" si="4"/>
        <v>-8</v>
      </c>
      <c r="G48" s="5">
        <f t="shared" si="4"/>
        <v>-9</v>
      </c>
      <c r="H48" s="5">
        <f t="shared" si="4"/>
        <v>-10</v>
      </c>
      <c r="I48" s="5">
        <f t="shared" si="4"/>
        <v>-11</v>
      </c>
      <c r="J48" s="5">
        <f t="shared" si="4"/>
        <v>-12</v>
      </c>
      <c r="K48" s="5"/>
    </row>
    <row r="49" spans="1:11" ht="15.75" x14ac:dyDescent="0.25">
      <c r="A49" s="2" t="s">
        <v>154</v>
      </c>
      <c r="B49" s="2" t="s">
        <v>83</v>
      </c>
      <c r="C49" s="5">
        <v>13</v>
      </c>
      <c r="D49" s="5">
        <f t="shared" si="4"/>
        <v>12</v>
      </c>
      <c r="E49" s="5">
        <f t="shared" si="4"/>
        <v>11</v>
      </c>
      <c r="F49" s="5">
        <f t="shared" si="4"/>
        <v>10</v>
      </c>
      <c r="G49" s="5">
        <f t="shared" si="4"/>
        <v>9</v>
      </c>
      <c r="H49" s="5">
        <f t="shared" si="4"/>
        <v>8</v>
      </c>
      <c r="I49" s="5">
        <f t="shared" si="4"/>
        <v>7</v>
      </c>
      <c r="J49" s="5">
        <f t="shared" si="4"/>
        <v>6</v>
      </c>
      <c r="K49" s="5"/>
    </row>
    <row r="50" spans="1:11" ht="15.75" x14ac:dyDescent="0.25">
      <c r="A50" s="2" t="s">
        <v>150</v>
      </c>
      <c r="B50" s="2" t="s">
        <v>83</v>
      </c>
      <c r="C50" s="5">
        <v>-2</v>
      </c>
      <c r="D50" s="5">
        <f t="shared" si="4"/>
        <v>-3</v>
      </c>
      <c r="E50" s="5">
        <f t="shared" si="4"/>
        <v>-4</v>
      </c>
      <c r="F50" s="5">
        <f t="shared" si="4"/>
        <v>-5</v>
      </c>
      <c r="G50" s="5">
        <f t="shared" si="4"/>
        <v>-6</v>
      </c>
      <c r="H50" s="5">
        <f t="shared" si="4"/>
        <v>-7</v>
      </c>
      <c r="I50" s="5">
        <f t="shared" si="4"/>
        <v>-8</v>
      </c>
      <c r="J50" s="5">
        <f t="shared" si="4"/>
        <v>-9</v>
      </c>
      <c r="K50" s="5"/>
    </row>
    <row r="51" spans="1:11" ht="15.75" x14ac:dyDescent="0.25">
      <c r="A51" s="2" t="s">
        <v>151</v>
      </c>
      <c r="B51" s="2" t="s">
        <v>83</v>
      </c>
      <c r="C51" s="5">
        <v>22</v>
      </c>
      <c r="D51" s="5">
        <f t="shared" si="4"/>
        <v>21</v>
      </c>
      <c r="E51" s="5">
        <f t="shared" si="4"/>
        <v>20</v>
      </c>
      <c r="F51" s="5">
        <f t="shared" si="4"/>
        <v>19</v>
      </c>
      <c r="G51" s="5">
        <f t="shared" si="4"/>
        <v>18</v>
      </c>
      <c r="H51" s="5">
        <f t="shared" si="4"/>
        <v>17</v>
      </c>
      <c r="I51" s="5">
        <f t="shared" si="4"/>
        <v>16</v>
      </c>
      <c r="J51" s="5">
        <f t="shared" si="4"/>
        <v>15</v>
      </c>
      <c r="K51" s="2"/>
    </row>
    <row r="52" spans="1:11" ht="15.75" x14ac:dyDescent="0.25">
      <c r="A52" s="6" t="s">
        <v>153</v>
      </c>
      <c r="B52" s="6" t="s">
        <v>83</v>
      </c>
      <c r="C52" s="31">
        <f>COUNTIF(C2:C51,"&lt;0")*2</f>
        <v>46</v>
      </c>
      <c r="D52" s="31">
        <f t="shared" ref="D52:J52" si="5">COUNTIF(D2:D51,"&lt;0")*2</f>
        <v>48</v>
      </c>
      <c r="E52" s="31">
        <f t="shared" si="5"/>
        <v>50</v>
      </c>
      <c r="F52" s="31">
        <f t="shared" si="5"/>
        <v>52</v>
      </c>
      <c r="G52" s="31">
        <f t="shared" si="5"/>
        <v>54</v>
      </c>
      <c r="H52" s="31">
        <f t="shared" si="5"/>
        <v>54</v>
      </c>
      <c r="I52" s="31">
        <f t="shared" si="5"/>
        <v>58</v>
      </c>
      <c r="J52" s="31">
        <f t="shared" si="5"/>
        <v>60</v>
      </c>
    </row>
  </sheetData>
  <sortState ref="A2:J51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2"/>
  <sheetViews>
    <sheetView workbookViewId="0">
      <selection activeCell="D1" sqref="D1:Q1"/>
    </sheetView>
  </sheetViews>
  <sheetFormatPr defaultRowHeight="15" x14ac:dyDescent="0.25"/>
  <cols>
    <col min="1" max="1" width="17" bestFit="1" customWidth="1"/>
    <col min="2" max="2" width="15.42578125" bestFit="1" customWidth="1"/>
    <col min="3" max="3" width="11.140625" bestFit="1" customWidth="1"/>
    <col min="4" max="12" width="13.28515625" bestFit="1" customWidth="1"/>
    <col min="13" max="17" width="14.42578125" bestFit="1" customWidth="1"/>
  </cols>
  <sheetData>
    <row r="1" spans="1:17" ht="15.75" x14ac:dyDescent="0.25">
      <c r="A1" s="1" t="s">
        <v>77</v>
      </c>
      <c r="B1" s="1" t="s">
        <v>186</v>
      </c>
      <c r="C1" s="1" t="s">
        <v>169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J1" s="1" t="s">
        <v>227</v>
      </c>
      <c r="K1" s="1" t="s">
        <v>228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233</v>
      </c>
      <c r="Q1" s="1" t="s">
        <v>234</v>
      </c>
    </row>
    <row r="2" spans="1:17" ht="15.75" x14ac:dyDescent="0.25">
      <c r="A2" s="2" t="s">
        <v>82</v>
      </c>
      <c r="B2" s="2" t="s">
        <v>83</v>
      </c>
      <c r="C2" s="4">
        <v>28.9</v>
      </c>
      <c r="D2" s="4">
        <f t="shared" ref="D2:Q2" si="0">C2-1</f>
        <v>27.9</v>
      </c>
      <c r="E2" s="4">
        <f t="shared" si="0"/>
        <v>26.9</v>
      </c>
      <c r="F2" s="4">
        <f t="shared" si="0"/>
        <v>25.9</v>
      </c>
      <c r="G2" s="4">
        <f t="shared" si="0"/>
        <v>24.9</v>
      </c>
      <c r="H2" s="4">
        <f t="shared" si="0"/>
        <v>23.9</v>
      </c>
      <c r="I2" s="4">
        <f t="shared" si="0"/>
        <v>22.9</v>
      </c>
      <c r="J2" s="4">
        <f t="shared" si="0"/>
        <v>21.9</v>
      </c>
      <c r="K2" s="4">
        <f t="shared" si="0"/>
        <v>20.9</v>
      </c>
      <c r="L2" s="4">
        <f t="shared" si="0"/>
        <v>19.899999999999999</v>
      </c>
      <c r="M2" s="4">
        <f t="shared" si="0"/>
        <v>18.899999999999999</v>
      </c>
      <c r="N2" s="4">
        <f t="shared" si="0"/>
        <v>17.899999999999999</v>
      </c>
      <c r="O2" s="4">
        <f t="shared" si="0"/>
        <v>16.899999999999999</v>
      </c>
      <c r="P2" s="4">
        <f t="shared" si="0"/>
        <v>15.899999999999999</v>
      </c>
      <c r="Q2" s="4">
        <f t="shared" si="0"/>
        <v>14.899999999999999</v>
      </c>
    </row>
    <row r="3" spans="1:17" ht="15.75" x14ac:dyDescent="0.25">
      <c r="A3" s="2" t="s">
        <v>84</v>
      </c>
      <c r="B3" s="2" t="s">
        <v>83</v>
      </c>
      <c r="C3" s="4">
        <v>17.100000000000001</v>
      </c>
      <c r="D3" s="4">
        <f t="shared" ref="D3:Q3" si="1">C3-1</f>
        <v>16.100000000000001</v>
      </c>
      <c r="E3" s="4">
        <f t="shared" si="1"/>
        <v>15.100000000000001</v>
      </c>
      <c r="F3" s="4">
        <f t="shared" si="1"/>
        <v>14.100000000000001</v>
      </c>
      <c r="G3" s="4">
        <f t="shared" si="1"/>
        <v>13.100000000000001</v>
      </c>
      <c r="H3" s="4">
        <f t="shared" si="1"/>
        <v>12.100000000000001</v>
      </c>
      <c r="I3" s="4">
        <f t="shared" si="1"/>
        <v>11.100000000000001</v>
      </c>
      <c r="J3" s="4">
        <f t="shared" si="1"/>
        <v>10.100000000000001</v>
      </c>
      <c r="K3" s="4">
        <f t="shared" si="1"/>
        <v>9.1000000000000014</v>
      </c>
      <c r="L3" s="4">
        <f t="shared" si="1"/>
        <v>8.1000000000000014</v>
      </c>
      <c r="M3" s="4">
        <f t="shared" si="1"/>
        <v>7.1000000000000014</v>
      </c>
      <c r="N3" s="4">
        <f t="shared" si="1"/>
        <v>6.1000000000000014</v>
      </c>
      <c r="O3" s="4">
        <f t="shared" si="1"/>
        <v>5.1000000000000014</v>
      </c>
      <c r="P3" s="4">
        <f t="shared" si="1"/>
        <v>4.1000000000000014</v>
      </c>
      <c r="Q3" s="4">
        <f t="shared" si="1"/>
        <v>3.1000000000000014</v>
      </c>
    </row>
    <row r="4" spans="1:17" ht="15.75" x14ac:dyDescent="0.25">
      <c r="A4" s="2" t="s">
        <v>85</v>
      </c>
      <c r="B4" s="2" t="s">
        <v>83</v>
      </c>
      <c r="C4" s="4">
        <v>7.4</v>
      </c>
      <c r="D4" s="4">
        <f t="shared" ref="D4:Q4" si="2">C4-1</f>
        <v>6.4</v>
      </c>
      <c r="E4" s="4">
        <f t="shared" si="2"/>
        <v>5.4</v>
      </c>
      <c r="F4" s="4">
        <f t="shared" si="2"/>
        <v>4.4000000000000004</v>
      </c>
      <c r="G4" s="4">
        <f t="shared" si="2"/>
        <v>3.4000000000000004</v>
      </c>
      <c r="H4" s="4">
        <f t="shared" si="2"/>
        <v>2.4000000000000004</v>
      </c>
      <c r="I4" s="4">
        <f t="shared" si="2"/>
        <v>1.4000000000000004</v>
      </c>
      <c r="J4" s="4">
        <f t="shared" si="2"/>
        <v>0.40000000000000036</v>
      </c>
      <c r="K4" s="4">
        <f t="shared" si="2"/>
        <v>-0.59999999999999964</v>
      </c>
      <c r="L4" s="4">
        <f t="shared" si="2"/>
        <v>-1.5999999999999996</v>
      </c>
      <c r="M4" s="4">
        <f t="shared" si="2"/>
        <v>-2.5999999999999996</v>
      </c>
      <c r="N4" s="4">
        <f t="shared" si="2"/>
        <v>-3.5999999999999996</v>
      </c>
      <c r="O4" s="4">
        <f t="shared" si="2"/>
        <v>-4.5999999999999996</v>
      </c>
      <c r="P4" s="4">
        <f t="shared" si="2"/>
        <v>-5.6</v>
      </c>
      <c r="Q4" s="4">
        <f t="shared" si="2"/>
        <v>-6.6</v>
      </c>
    </row>
    <row r="5" spans="1:17" ht="15.75" x14ac:dyDescent="0.25">
      <c r="A5" s="2" t="s">
        <v>86</v>
      </c>
      <c r="B5" s="2" t="s">
        <v>83</v>
      </c>
      <c r="C5" s="4">
        <v>28.6</v>
      </c>
      <c r="D5" s="4">
        <f t="shared" ref="D5:Q5" si="3">C5-1</f>
        <v>27.6</v>
      </c>
      <c r="E5" s="4">
        <f t="shared" si="3"/>
        <v>26.6</v>
      </c>
      <c r="F5" s="4">
        <f t="shared" si="3"/>
        <v>25.6</v>
      </c>
      <c r="G5" s="4">
        <f t="shared" si="3"/>
        <v>24.6</v>
      </c>
      <c r="H5" s="4">
        <f t="shared" si="3"/>
        <v>23.6</v>
      </c>
      <c r="I5" s="4">
        <f t="shared" si="3"/>
        <v>22.6</v>
      </c>
      <c r="J5" s="4">
        <f t="shared" si="3"/>
        <v>21.6</v>
      </c>
      <c r="K5" s="4">
        <f t="shared" si="3"/>
        <v>20.6</v>
      </c>
      <c r="L5" s="4">
        <f t="shared" si="3"/>
        <v>19.600000000000001</v>
      </c>
      <c r="M5" s="4">
        <f t="shared" si="3"/>
        <v>18.600000000000001</v>
      </c>
      <c r="N5" s="4">
        <f t="shared" si="3"/>
        <v>17.600000000000001</v>
      </c>
      <c r="O5" s="4">
        <f t="shared" si="3"/>
        <v>16.600000000000001</v>
      </c>
      <c r="P5" s="4">
        <f t="shared" si="3"/>
        <v>15.600000000000001</v>
      </c>
      <c r="Q5" s="4">
        <f t="shared" si="3"/>
        <v>14.600000000000001</v>
      </c>
    </row>
    <row r="6" spans="1:17" ht="15.75" x14ac:dyDescent="0.25">
      <c r="A6" s="2" t="s">
        <v>166</v>
      </c>
      <c r="B6" s="2" t="s">
        <v>83</v>
      </c>
      <c r="C6" s="4">
        <v>-25.8</v>
      </c>
      <c r="D6" s="4">
        <f t="shared" ref="D6:Q6" si="4">C6-1</f>
        <v>-26.8</v>
      </c>
      <c r="E6" s="4">
        <f t="shared" si="4"/>
        <v>-27.8</v>
      </c>
      <c r="F6" s="4">
        <f t="shared" si="4"/>
        <v>-28.8</v>
      </c>
      <c r="G6" s="4">
        <f t="shared" si="4"/>
        <v>-29.8</v>
      </c>
      <c r="H6" s="4">
        <f t="shared" si="4"/>
        <v>-30.8</v>
      </c>
      <c r="I6" s="4">
        <f t="shared" si="4"/>
        <v>-31.8</v>
      </c>
      <c r="J6" s="4">
        <f t="shared" si="4"/>
        <v>-32.799999999999997</v>
      </c>
      <c r="K6" s="4">
        <f t="shared" si="4"/>
        <v>-33.799999999999997</v>
      </c>
      <c r="L6" s="4">
        <f t="shared" si="4"/>
        <v>-34.799999999999997</v>
      </c>
      <c r="M6" s="4">
        <f t="shared" si="4"/>
        <v>-35.799999999999997</v>
      </c>
      <c r="N6" s="4">
        <f t="shared" si="4"/>
        <v>-36.799999999999997</v>
      </c>
      <c r="O6" s="4">
        <f t="shared" si="4"/>
        <v>-37.799999999999997</v>
      </c>
      <c r="P6" s="4">
        <f t="shared" si="4"/>
        <v>-38.799999999999997</v>
      </c>
      <c r="Q6" s="4">
        <f t="shared" si="4"/>
        <v>-39.799999999999997</v>
      </c>
    </row>
    <row r="7" spans="1:17" ht="15.75" x14ac:dyDescent="0.25">
      <c r="A7" s="2" t="s">
        <v>98</v>
      </c>
      <c r="B7" s="2" t="s">
        <v>83</v>
      </c>
      <c r="C7" s="4">
        <v>-2.5</v>
      </c>
      <c r="D7" s="4">
        <f t="shared" ref="D7:Q7" si="5">C7-1</f>
        <v>-3.5</v>
      </c>
      <c r="E7" s="4">
        <f t="shared" si="5"/>
        <v>-4.5</v>
      </c>
      <c r="F7" s="4">
        <f t="shared" si="5"/>
        <v>-5.5</v>
      </c>
      <c r="G7" s="4">
        <f t="shared" si="5"/>
        <v>-6.5</v>
      </c>
      <c r="H7" s="4">
        <f t="shared" si="5"/>
        <v>-7.5</v>
      </c>
      <c r="I7" s="4">
        <f t="shared" si="5"/>
        <v>-8.5</v>
      </c>
      <c r="J7" s="4">
        <f t="shared" si="5"/>
        <v>-9.5</v>
      </c>
      <c r="K7" s="4">
        <f t="shared" si="5"/>
        <v>-10.5</v>
      </c>
      <c r="L7" s="4">
        <f t="shared" si="5"/>
        <v>-11.5</v>
      </c>
      <c r="M7" s="4">
        <f t="shared" si="5"/>
        <v>-12.5</v>
      </c>
      <c r="N7" s="4">
        <f t="shared" si="5"/>
        <v>-13.5</v>
      </c>
      <c r="O7" s="4">
        <f t="shared" si="5"/>
        <v>-14.5</v>
      </c>
      <c r="P7" s="4">
        <f t="shared" si="5"/>
        <v>-15.5</v>
      </c>
      <c r="Q7" s="4">
        <f t="shared" si="5"/>
        <v>-16.5</v>
      </c>
    </row>
    <row r="8" spans="1:17" ht="15.75" x14ac:dyDescent="0.25">
      <c r="A8" s="2" t="s">
        <v>101</v>
      </c>
      <c r="B8" s="2" t="s">
        <v>83</v>
      </c>
      <c r="C8" s="4">
        <v>-12</v>
      </c>
      <c r="D8" s="4">
        <f t="shared" ref="D8:Q8" si="6">C8-1</f>
        <v>-13</v>
      </c>
      <c r="E8" s="4">
        <f t="shared" si="6"/>
        <v>-14</v>
      </c>
      <c r="F8" s="4">
        <f t="shared" si="6"/>
        <v>-15</v>
      </c>
      <c r="G8" s="4">
        <f t="shared" si="6"/>
        <v>-16</v>
      </c>
      <c r="H8" s="4">
        <f t="shared" si="6"/>
        <v>-17</v>
      </c>
      <c r="I8" s="4">
        <f t="shared" si="6"/>
        <v>-18</v>
      </c>
      <c r="J8" s="4">
        <f t="shared" si="6"/>
        <v>-19</v>
      </c>
      <c r="K8" s="4">
        <f t="shared" si="6"/>
        <v>-20</v>
      </c>
      <c r="L8" s="4">
        <f t="shared" si="6"/>
        <v>-21</v>
      </c>
      <c r="M8" s="4">
        <f t="shared" si="6"/>
        <v>-22</v>
      </c>
      <c r="N8" s="4">
        <f t="shared" si="6"/>
        <v>-23</v>
      </c>
      <c r="O8" s="4">
        <f t="shared" si="6"/>
        <v>-24</v>
      </c>
      <c r="P8" s="4">
        <f t="shared" si="6"/>
        <v>-25</v>
      </c>
      <c r="Q8" s="4">
        <f t="shared" si="6"/>
        <v>-26</v>
      </c>
    </row>
    <row r="9" spans="1:17" ht="15.75" x14ac:dyDescent="0.25">
      <c r="A9" s="2" t="s">
        <v>108</v>
      </c>
      <c r="B9" s="2" t="s">
        <v>83</v>
      </c>
      <c r="C9" s="4">
        <v>-10.7</v>
      </c>
      <c r="D9" s="4">
        <f t="shared" ref="D9:Q9" si="7">C9-1</f>
        <v>-11.7</v>
      </c>
      <c r="E9" s="4">
        <f t="shared" si="7"/>
        <v>-12.7</v>
      </c>
      <c r="F9" s="4">
        <f t="shared" si="7"/>
        <v>-13.7</v>
      </c>
      <c r="G9" s="4">
        <f t="shared" si="7"/>
        <v>-14.7</v>
      </c>
      <c r="H9" s="4">
        <f t="shared" si="7"/>
        <v>-15.7</v>
      </c>
      <c r="I9" s="4">
        <f t="shared" si="7"/>
        <v>-16.7</v>
      </c>
      <c r="J9" s="4">
        <f t="shared" si="7"/>
        <v>-17.7</v>
      </c>
      <c r="K9" s="4">
        <f t="shared" si="7"/>
        <v>-18.7</v>
      </c>
      <c r="L9" s="4">
        <f t="shared" si="7"/>
        <v>-19.7</v>
      </c>
      <c r="M9" s="4">
        <f t="shared" si="7"/>
        <v>-20.7</v>
      </c>
      <c r="N9" s="4">
        <f t="shared" si="7"/>
        <v>-21.7</v>
      </c>
      <c r="O9" s="4">
        <f t="shared" si="7"/>
        <v>-22.7</v>
      </c>
      <c r="P9" s="4">
        <f t="shared" si="7"/>
        <v>-23.7</v>
      </c>
      <c r="Q9" s="4">
        <f t="shared" si="7"/>
        <v>-24.7</v>
      </c>
    </row>
    <row r="10" spans="1:17" ht="15.75" x14ac:dyDescent="0.25">
      <c r="A10" s="2" t="s">
        <v>165</v>
      </c>
      <c r="B10" s="2" t="s">
        <v>83</v>
      </c>
      <c r="C10" s="4">
        <v>3.2</v>
      </c>
      <c r="D10" s="4">
        <f t="shared" ref="D10:Q10" si="8">C10-1</f>
        <v>2.2000000000000002</v>
      </c>
      <c r="E10" s="4">
        <f t="shared" si="8"/>
        <v>1.2000000000000002</v>
      </c>
      <c r="F10" s="4">
        <f t="shared" si="8"/>
        <v>0.20000000000000018</v>
      </c>
      <c r="G10" s="4">
        <f t="shared" si="8"/>
        <v>-0.79999999999999982</v>
      </c>
      <c r="H10" s="4">
        <f t="shared" si="8"/>
        <v>-1.7999999999999998</v>
      </c>
      <c r="I10" s="4">
        <f t="shared" si="8"/>
        <v>-2.8</v>
      </c>
      <c r="J10" s="4">
        <f t="shared" si="8"/>
        <v>-3.8</v>
      </c>
      <c r="K10" s="4">
        <f t="shared" si="8"/>
        <v>-4.8</v>
      </c>
      <c r="L10" s="4">
        <f t="shared" si="8"/>
        <v>-5.8</v>
      </c>
      <c r="M10" s="4">
        <f t="shared" si="8"/>
        <v>-6.8</v>
      </c>
      <c r="N10" s="4">
        <f t="shared" si="8"/>
        <v>-7.8</v>
      </c>
      <c r="O10" s="4">
        <f t="shared" si="8"/>
        <v>-8.8000000000000007</v>
      </c>
      <c r="P10" s="4">
        <f t="shared" si="8"/>
        <v>-9.8000000000000007</v>
      </c>
      <c r="Q10" s="4">
        <f t="shared" si="8"/>
        <v>-10.8</v>
      </c>
    </row>
    <row r="11" spans="1:17" ht="15.75" x14ac:dyDescent="0.25">
      <c r="A11" s="2" t="s">
        <v>164</v>
      </c>
      <c r="B11" s="2" t="s">
        <v>83</v>
      </c>
      <c r="C11" s="4">
        <v>8.3000000000000007</v>
      </c>
      <c r="D11" s="4">
        <f t="shared" ref="D11:Q11" si="9">C11-1</f>
        <v>7.3000000000000007</v>
      </c>
      <c r="E11" s="4">
        <f t="shared" si="9"/>
        <v>6.3000000000000007</v>
      </c>
      <c r="F11" s="4">
        <f t="shared" si="9"/>
        <v>5.3000000000000007</v>
      </c>
      <c r="G11" s="4">
        <f t="shared" si="9"/>
        <v>4.3000000000000007</v>
      </c>
      <c r="H11" s="4">
        <f t="shared" si="9"/>
        <v>3.3000000000000007</v>
      </c>
      <c r="I11" s="4">
        <f t="shared" si="9"/>
        <v>2.3000000000000007</v>
      </c>
      <c r="J11" s="4">
        <f t="shared" si="9"/>
        <v>1.3000000000000007</v>
      </c>
      <c r="K11" s="4">
        <f t="shared" si="9"/>
        <v>0.30000000000000071</v>
      </c>
      <c r="L11" s="4">
        <f t="shared" si="9"/>
        <v>-0.69999999999999929</v>
      </c>
      <c r="M11" s="4">
        <f t="shared" si="9"/>
        <v>-1.6999999999999993</v>
      </c>
      <c r="N11" s="4">
        <f t="shared" si="9"/>
        <v>-2.6999999999999993</v>
      </c>
      <c r="O11" s="4">
        <f t="shared" si="9"/>
        <v>-3.6999999999999993</v>
      </c>
      <c r="P11" s="4">
        <f t="shared" si="9"/>
        <v>-4.6999999999999993</v>
      </c>
      <c r="Q11" s="4">
        <f t="shared" si="9"/>
        <v>-5.6999999999999993</v>
      </c>
    </row>
    <row r="12" spans="1:17" ht="15.75" x14ac:dyDescent="0.25">
      <c r="A12" s="2" t="s">
        <v>163</v>
      </c>
      <c r="B12" s="2" t="s">
        <v>83</v>
      </c>
      <c r="C12" s="4">
        <v>-32.299999999999997</v>
      </c>
      <c r="D12" s="4">
        <f t="shared" ref="D12:Q12" si="10">C12-1</f>
        <v>-33.299999999999997</v>
      </c>
      <c r="E12" s="4">
        <f t="shared" si="10"/>
        <v>-34.299999999999997</v>
      </c>
      <c r="F12" s="4">
        <f t="shared" si="10"/>
        <v>-35.299999999999997</v>
      </c>
      <c r="G12" s="4">
        <f t="shared" si="10"/>
        <v>-36.299999999999997</v>
      </c>
      <c r="H12" s="4">
        <f t="shared" si="10"/>
        <v>-37.299999999999997</v>
      </c>
      <c r="I12" s="4">
        <f t="shared" si="10"/>
        <v>-38.299999999999997</v>
      </c>
      <c r="J12" s="4">
        <f t="shared" si="10"/>
        <v>-39.299999999999997</v>
      </c>
      <c r="K12" s="4">
        <f t="shared" si="10"/>
        <v>-40.299999999999997</v>
      </c>
      <c r="L12" s="4">
        <f t="shared" si="10"/>
        <v>-41.3</v>
      </c>
      <c r="M12" s="4">
        <f t="shared" si="10"/>
        <v>-42.3</v>
      </c>
      <c r="N12" s="4">
        <f t="shared" si="10"/>
        <v>-43.3</v>
      </c>
      <c r="O12" s="4">
        <f t="shared" si="10"/>
        <v>-44.3</v>
      </c>
      <c r="P12" s="4">
        <f t="shared" si="10"/>
        <v>-45.3</v>
      </c>
      <c r="Q12" s="4">
        <f t="shared" si="10"/>
        <v>-46.3</v>
      </c>
    </row>
    <row r="13" spans="1:17" ht="15.75" x14ac:dyDescent="0.25">
      <c r="A13" s="2" t="s">
        <v>111</v>
      </c>
      <c r="B13" s="2" t="s">
        <v>83</v>
      </c>
      <c r="C13" s="4">
        <v>34.299999999999997</v>
      </c>
      <c r="D13" s="4">
        <f t="shared" ref="D13:Q13" si="11">C13-1</f>
        <v>33.299999999999997</v>
      </c>
      <c r="E13" s="4">
        <f t="shared" si="11"/>
        <v>32.299999999999997</v>
      </c>
      <c r="F13" s="4">
        <f t="shared" si="11"/>
        <v>31.299999999999997</v>
      </c>
      <c r="G13" s="4">
        <f t="shared" si="11"/>
        <v>30.299999999999997</v>
      </c>
      <c r="H13" s="4">
        <f t="shared" si="11"/>
        <v>29.299999999999997</v>
      </c>
      <c r="I13" s="4">
        <f t="shared" si="11"/>
        <v>28.299999999999997</v>
      </c>
      <c r="J13" s="4">
        <f t="shared" si="11"/>
        <v>27.299999999999997</v>
      </c>
      <c r="K13" s="4">
        <f t="shared" si="11"/>
        <v>26.299999999999997</v>
      </c>
      <c r="L13" s="4">
        <f t="shared" si="11"/>
        <v>25.299999999999997</v>
      </c>
      <c r="M13" s="4">
        <f t="shared" si="11"/>
        <v>24.299999999999997</v>
      </c>
      <c r="N13" s="4">
        <f t="shared" si="11"/>
        <v>23.299999999999997</v>
      </c>
      <c r="O13" s="4">
        <f t="shared" si="11"/>
        <v>22.299999999999997</v>
      </c>
      <c r="P13" s="4">
        <f t="shared" si="11"/>
        <v>21.299999999999997</v>
      </c>
      <c r="Q13" s="4">
        <f t="shared" si="11"/>
        <v>20.299999999999997</v>
      </c>
    </row>
    <row r="14" spans="1:17" ht="15.75" x14ac:dyDescent="0.25">
      <c r="A14" s="2" t="s">
        <v>113</v>
      </c>
      <c r="B14" s="2" t="s">
        <v>83</v>
      </c>
      <c r="C14" s="4">
        <v>-14.5</v>
      </c>
      <c r="D14" s="4">
        <f t="shared" ref="D14:Q14" si="12">C14-1</f>
        <v>-15.5</v>
      </c>
      <c r="E14" s="4">
        <f t="shared" si="12"/>
        <v>-16.5</v>
      </c>
      <c r="F14" s="4">
        <f t="shared" si="12"/>
        <v>-17.5</v>
      </c>
      <c r="G14" s="4">
        <f t="shared" si="12"/>
        <v>-18.5</v>
      </c>
      <c r="H14" s="4">
        <f t="shared" si="12"/>
        <v>-19.5</v>
      </c>
      <c r="I14" s="4">
        <f t="shared" si="12"/>
        <v>-20.5</v>
      </c>
      <c r="J14" s="4">
        <f t="shared" si="12"/>
        <v>-21.5</v>
      </c>
      <c r="K14" s="4">
        <f t="shared" si="12"/>
        <v>-22.5</v>
      </c>
      <c r="L14" s="4">
        <f t="shared" si="12"/>
        <v>-23.5</v>
      </c>
      <c r="M14" s="4">
        <f t="shared" si="12"/>
        <v>-24.5</v>
      </c>
      <c r="N14" s="4">
        <f t="shared" si="12"/>
        <v>-25.5</v>
      </c>
      <c r="O14" s="4">
        <f t="shared" si="12"/>
        <v>-26.5</v>
      </c>
      <c r="P14" s="4">
        <f t="shared" si="12"/>
        <v>-27.5</v>
      </c>
      <c r="Q14" s="4">
        <f t="shared" si="12"/>
        <v>-28.5</v>
      </c>
    </row>
    <row r="15" spans="1:17" ht="15.75" x14ac:dyDescent="0.25">
      <c r="A15" s="2" t="s">
        <v>115</v>
      </c>
      <c r="B15" s="2" t="s">
        <v>83</v>
      </c>
      <c r="C15" s="4">
        <v>19.5</v>
      </c>
      <c r="D15" s="4">
        <f t="shared" ref="D15:Q15" si="13">C15-1</f>
        <v>18.5</v>
      </c>
      <c r="E15" s="4">
        <f t="shared" si="13"/>
        <v>17.5</v>
      </c>
      <c r="F15" s="4">
        <f t="shared" si="13"/>
        <v>16.5</v>
      </c>
      <c r="G15" s="4">
        <f t="shared" si="13"/>
        <v>15.5</v>
      </c>
      <c r="H15" s="4">
        <f t="shared" si="13"/>
        <v>14.5</v>
      </c>
      <c r="I15" s="4">
        <f t="shared" si="13"/>
        <v>13.5</v>
      </c>
      <c r="J15" s="4">
        <f t="shared" si="13"/>
        <v>12.5</v>
      </c>
      <c r="K15" s="4">
        <f t="shared" si="13"/>
        <v>11.5</v>
      </c>
      <c r="L15" s="4">
        <f t="shared" si="13"/>
        <v>10.5</v>
      </c>
      <c r="M15" s="4">
        <f t="shared" si="13"/>
        <v>9.5</v>
      </c>
      <c r="N15" s="4">
        <f t="shared" si="13"/>
        <v>8.5</v>
      </c>
      <c r="O15" s="4">
        <f t="shared" si="13"/>
        <v>7.5</v>
      </c>
      <c r="P15" s="4">
        <f t="shared" si="13"/>
        <v>6.5</v>
      </c>
      <c r="Q15" s="4">
        <f t="shared" si="13"/>
        <v>5.5</v>
      </c>
    </row>
    <row r="16" spans="1:17" ht="15.75" x14ac:dyDescent="0.25">
      <c r="A16" s="2" t="s">
        <v>117</v>
      </c>
      <c r="B16" s="2" t="s">
        <v>83</v>
      </c>
      <c r="C16" s="4">
        <v>8.1</v>
      </c>
      <c r="D16" s="4">
        <f t="shared" ref="D16:Q16" si="14">C16-1</f>
        <v>7.1</v>
      </c>
      <c r="E16" s="4">
        <f t="shared" si="14"/>
        <v>6.1</v>
      </c>
      <c r="F16" s="4">
        <f t="shared" si="14"/>
        <v>5.0999999999999996</v>
      </c>
      <c r="G16" s="4">
        <f t="shared" si="14"/>
        <v>4.0999999999999996</v>
      </c>
      <c r="H16" s="4">
        <f t="shared" si="14"/>
        <v>3.0999999999999996</v>
      </c>
      <c r="I16" s="4">
        <f t="shared" si="14"/>
        <v>2.0999999999999996</v>
      </c>
      <c r="J16" s="4">
        <f t="shared" si="14"/>
        <v>1.0999999999999996</v>
      </c>
      <c r="K16" s="4">
        <f t="shared" si="14"/>
        <v>9.9999999999999645E-2</v>
      </c>
      <c r="L16" s="4">
        <f t="shared" si="14"/>
        <v>-0.90000000000000036</v>
      </c>
      <c r="M16" s="4">
        <f t="shared" si="14"/>
        <v>-1.9000000000000004</v>
      </c>
      <c r="N16" s="4">
        <f t="shared" si="14"/>
        <v>-2.9000000000000004</v>
      </c>
      <c r="O16" s="4">
        <f t="shared" si="14"/>
        <v>-3.9000000000000004</v>
      </c>
      <c r="P16" s="4">
        <f t="shared" si="14"/>
        <v>-4.9000000000000004</v>
      </c>
      <c r="Q16" s="4">
        <f t="shared" si="14"/>
        <v>-5.9</v>
      </c>
    </row>
    <row r="17" spans="1:17" ht="15.75" x14ac:dyDescent="0.25">
      <c r="A17" s="2" t="s">
        <v>119</v>
      </c>
      <c r="B17" s="2" t="s">
        <v>83</v>
      </c>
      <c r="C17" s="4">
        <v>23.4</v>
      </c>
      <c r="D17" s="4">
        <f t="shared" ref="D17:Q17" si="15">C17-1</f>
        <v>22.4</v>
      </c>
      <c r="E17" s="4">
        <f t="shared" si="15"/>
        <v>21.4</v>
      </c>
      <c r="F17" s="4">
        <f t="shared" si="15"/>
        <v>20.399999999999999</v>
      </c>
      <c r="G17" s="4">
        <f t="shared" si="15"/>
        <v>19.399999999999999</v>
      </c>
      <c r="H17" s="4">
        <f t="shared" si="15"/>
        <v>18.399999999999999</v>
      </c>
      <c r="I17" s="4">
        <f t="shared" si="15"/>
        <v>17.399999999999999</v>
      </c>
      <c r="J17" s="4">
        <f t="shared" si="15"/>
        <v>16.399999999999999</v>
      </c>
      <c r="K17" s="4">
        <f t="shared" si="15"/>
        <v>15.399999999999999</v>
      </c>
      <c r="L17" s="4">
        <f t="shared" si="15"/>
        <v>14.399999999999999</v>
      </c>
      <c r="M17" s="4">
        <f t="shared" si="15"/>
        <v>13.399999999999999</v>
      </c>
      <c r="N17" s="4">
        <f t="shared" si="15"/>
        <v>12.399999999999999</v>
      </c>
      <c r="O17" s="4">
        <f t="shared" si="15"/>
        <v>11.399999999999999</v>
      </c>
      <c r="P17" s="4">
        <f t="shared" si="15"/>
        <v>10.399999999999999</v>
      </c>
      <c r="Q17" s="4">
        <f t="shared" si="15"/>
        <v>9.3999999999999986</v>
      </c>
    </row>
    <row r="18" spans="1:17" ht="15.75" x14ac:dyDescent="0.25">
      <c r="A18" s="2" t="s">
        <v>121</v>
      </c>
      <c r="B18" s="2" t="s">
        <v>83</v>
      </c>
      <c r="C18" s="4">
        <v>30.6</v>
      </c>
      <c r="D18" s="4">
        <f t="shared" ref="D18:Q18" si="16">C18-1</f>
        <v>29.6</v>
      </c>
      <c r="E18" s="4">
        <f t="shared" si="16"/>
        <v>28.6</v>
      </c>
      <c r="F18" s="4">
        <f t="shared" si="16"/>
        <v>27.6</v>
      </c>
      <c r="G18" s="4">
        <f t="shared" si="16"/>
        <v>26.6</v>
      </c>
      <c r="H18" s="4">
        <f t="shared" si="16"/>
        <v>25.6</v>
      </c>
      <c r="I18" s="4">
        <f t="shared" si="16"/>
        <v>24.6</v>
      </c>
      <c r="J18" s="4">
        <f t="shared" si="16"/>
        <v>23.6</v>
      </c>
      <c r="K18" s="4">
        <f t="shared" si="16"/>
        <v>22.6</v>
      </c>
      <c r="L18" s="4">
        <f t="shared" si="16"/>
        <v>21.6</v>
      </c>
      <c r="M18" s="4">
        <f t="shared" si="16"/>
        <v>20.6</v>
      </c>
      <c r="N18" s="4">
        <f t="shared" si="16"/>
        <v>19.600000000000001</v>
      </c>
      <c r="O18" s="4">
        <f t="shared" si="16"/>
        <v>18.600000000000001</v>
      </c>
      <c r="P18" s="4">
        <f t="shared" si="16"/>
        <v>17.600000000000001</v>
      </c>
      <c r="Q18" s="4">
        <f t="shared" si="16"/>
        <v>16.600000000000001</v>
      </c>
    </row>
    <row r="19" spans="1:17" ht="15.75" x14ac:dyDescent="0.25">
      <c r="A19" s="2" t="s">
        <v>123</v>
      </c>
      <c r="B19" s="2" t="s">
        <v>83</v>
      </c>
      <c r="C19" s="4">
        <v>21.6</v>
      </c>
      <c r="D19" s="4">
        <f t="shared" ref="D19:Q19" si="17">C19-1</f>
        <v>20.6</v>
      </c>
      <c r="E19" s="4">
        <f t="shared" si="17"/>
        <v>19.600000000000001</v>
      </c>
      <c r="F19" s="4">
        <f t="shared" si="17"/>
        <v>18.600000000000001</v>
      </c>
      <c r="G19" s="4">
        <f t="shared" si="17"/>
        <v>17.600000000000001</v>
      </c>
      <c r="H19" s="4">
        <f t="shared" si="17"/>
        <v>16.600000000000001</v>
      </c>
      <c r="I19" s="4">
        <f t="shared" si="17"/>
        <v>15.600000000000001</v>
      </c>
      <c r="J19" s="4">
        <f t="shared" si="17"/>
        <v>14.600000000000001</v>
      </c>
      <c r="K19" s="4">
        <f t="shared" si="17"/>
        <v>13.600000000000001</v>
      </c>
      <c r="L19" s="4">
        <f t="shared" si="17"/>
        <v>12.600000000000001</v>
      </c>
      <c r="M19" s="4">
        <f t="shared" si="17"/>
        <v>11.600000000000001</v>
      </c>
      <c r="N19" s="4">
        <f t="shared" si="17"/>
        <v>10.600000000000001</v>
      </c>
      <c r="O19" s="4">
        <f t="shared" si="17"/>
        <v>9.6000000000000014</v>
      </c>
      <c r="P19" s="4">
        <f t="shared" si="17"/>
        <v>8.6000000000000014</v>
      </c>
      <c r="Q19" s="4">
        <f t="shared" si="17"/>
        <v>7.6000000000000014</v>
      </c>
    </row>
    <row r="20" spans="1:17" ht="15.75" x14ac:dyDescent="0.25">
      <c r="A20" s="2" t="s">
        <v>125</v>
      </c>
      <c r="B20" s="2" t="s">
        <v>83</v>
      </c>
      <c r="C20" s="4">
        <v>-3.5</v>
      </c>
      <c r="D20" s="4">
        <f t="shared" ref="D20:Q20" si="18">C20-1</f>
        <v>-4.5</v>
      </c>
      <c r="E20" s="4">
        <f t="shared" si="18"/>
        <v>-5.5</v>
      </c>
      <c r="F20" s="4">
        <f t="shared" si="18"/>
        <v>-6.5</v>
      </c>
      <c r="G20" s="4">
        <f t="shared" si="18"/>
        <v>-7.5</v>
      </c>
      <c r="H20" s="4">
        <f t="shared" si="18"/>
        <v>-8.5</v>
      </c>
      <c r="I20" s="4">
        <f t="shared" si="18"/>
        <v>-9.5</v>
      </c>
      <c r="J20" s="4">
        <f t="shared" si="18"/>
        <v>-10.5</v>
      </c>
      <c r="K20" s="4">
        <f t="shared" si="18"/>
        <v>-11.5</v>
      </c>
      <c r="L20" s="4">
        <f t="shared" si="18"/>
        <v>-12.5</v>
      </c>
      <c r="M20" s="4">
        <f t="shared" si="18"/>
        <v>-13.5</v>
      </c>
      <c r="N20" s="4">
        <f t="shared" si="18"/>
        <v>-14.5</v>
      </c>
      <c r="O20" s="4">
        <f t="shared" si="18"/>
        <v>-15.5</v>
      </c>
      <c r="P20" s="4">
        <f t="shared" si="18"/>
        <v>-16.5</v>
      </c>
      <c r="Q20" s="4">
        <f t="shared" si="18"/>
        <v>-17.5</v>
      </c>
    </row>
    <row r="21" spans="1:17" ht="15.75" x14ac:dyDescent="0.25">
      <c r="A21" s="2" t="s">
        <v>126</v>
      </c>
      <c r="B21" s="2" t="s">
        <v>83</v>
      </c>
      <c r="C21" s="4">
        <v>-23.8</v>
      </c>
      <c r="D21" s="4">
        <f t="shared" ref="D21:Q21" si="19">C21-1</f>
        <v>-24.8</v>
      </c>
      <c r="E21" s="4">
        <f t="shared" si="19"/>
        <v>-25.8</v>
      </c>
      <c r="F21" s="4">
        <f t="shared" si="19"/>
        <v>-26.8</v>
      </c>
      <c r="G21" s="4">
        <f t="shared" si="19"/>
        <v>-27.8</v>
      </c>
      <c r="H21" s="4">
        <f t="shared" si="19"/>
        <v>-28.8</v>
      </c>
      <c r="I21" s="4">
        <f t="shared" si="19"/>
        <v>-29.8</v>
      </c>
      <c r="J21" s="4">
        <f t="shared" si="19"/>
        <v>-30.8</v>
      </c>
      <c r="K21" s="4">
        <f t="shared" si="19"/>
        <v>-31.8</v>
      </c>
      <c r="L21" s="4">
        <f t="shared" si="19"/>
        <v>-32.799999999999997</v>
      </c>
      <c r="M21" s="4">
        <f t="shared" si="19"/>
        <v>-33.799999999999997</v>
      </c>
      <c r="N21" s="4">
        <f t="shared" si="19"/>
        <v>-34.799999999999997</v>
      </c>
      <c r="O21" s="4">
        <f t="shared" si="19"/>
        <v>-35.799999999999997</v>
      </c>
      <c r="P21" s="4">
        <f t="shared" si="19"/>
        <v>-36.799999999999997</v>
      </c>
      <c r="Q21" s="4">
        <f t="shared" si="19"/>
        <v>-37.799999999999997</v>
      </c>
    </row>
    <row r="22" spans="1:17" ht="15.75" x14ac:dyDescent="0.25">
      <c r="A22" s="2" t="s">
        <v>127</v>
      </c>
      <c r="B22" s="2" t="s">
        <v>83</v>
      </c>
      <c r="C22" s="4">
        <v>-23.6</v>
      </c>
      <c r="D22" s="4">
        <f t="shared" ref="D22:Q22" si="20">C22-1</f>
        <v>-24.6</v>
      </c>
      <c r="E22" s="4">
        <f t="shared" si="20"/>
        <v>-25.6</v>
      </c>
      <c r="F22" s="4">
        <f t="shared" si="20"/>
        <v>-26.6</v>
      </c>
      <c r="G22" s="4">
        <f t="shared" si="20"/>
        <v>-27.6</v>
      </c>
      <c r="H22" s="4">
        <f t="shared" si="20"/>
        <v>-28.6</v>
      </c>
      <c r="I22" s="4">
        <f t="shared" si="20"/>
        <v>-29.6</v>
      </c>
      <c r="J22" s="4">
        <f t="shared" si="20"/>
        <v>-30.6</v>
      </c>
      <c r="K22" s="4">
        <f t="shared" si="20"/>
        <v>-31.6</v>
      </c>
      <c r="L22" s="4">
        <f t="shared" si="20"/>
        <v>-32.6</v>
      </c>
      <c r="M22" s="4">
        <f t="shared" si="20"/>
        <v>-33.6</v>
      </c>
      <c r="N22" s="4">
        <f t="shared" si="20"/>
        <v>-34.6</v>
      </c>
      <c r="O22" s="4">
        <f t="shared" si="20"/>
        <v>-35.6</v>
      </c>
      <c r="P22" s="4">
        <f t="shared" si="20"/>
        <v>-36.6</v>
      </c>
      <c r="Q22" s="4">
        <f t="shared" si="20"/>
        <v>-37.6</v>
      </c>
    </row>
    <row r="23" spans="1:17" ht="15.75" x14ac:dyDescent="0.25">
      <c r="A23" s="2" t="s">
        <v>128</v>
      </c>
      <c r="B23" s="2" t="s">
        <v>83</v>
      </c>
      <c r="C23" s="4">
        <v>0.3</v>
      </c>
      <c r="D23" s="4">
        <f t="shared" ref="D23:Q23" si="21">C23-1</f>
        <v>-0.7</v>
      </c>
      <c r="E23" s="4">
        <f t="shared" si="21"/>
        <v>-1.7</v>
      </c>
      <c r="F23" s="4">
        <f t="shared" si="21"/>
        <v>-2.7</v>
      </c>
      <c r="G23" s="4">
        <f t="shared" si="21"/>
        <v>-3.7</v>
      </c>
      <c r="H23" s="4">
        <f t="shared" si="21"/>
        <v>-4.7</v>
      </c>
      <c r="I23" s="4">
        <f t="shared" si="21"/>
        <v>-5.7</v>
      </c>
      <c r="J23" s="4">
        <f t="shared" si="21"/>
        <v>-6.7</v>
      </c>
      <c r="K23" s="4">
        <f t="shared" si="21"/>
        <v>-7.7</v>
      </c>
      <c r="L23" s="4">
        <f t="shared" si="21"/>
        <v>-8.6999999999999993</v>
      </c>
      <c r="M23" s="4">
        <f t="shared" si="21"/>
        <v>-9.6999999999999993</v>
      </c>
      <c r="N23" s="4">
        <f t="shared" si="21"/>
        <v>-10.7</v>
      </c>
      <c r="O23" s="4">
        <f t="shared" si="21"/>
        <v>-11.7</v>
      </c>
      <c r="P23" s="4">
        <f t="shared" si="21"/>
        <v>-12.7</v>
      </c>
      <c r="Q23" s="4">
        <f t="shared" si="21"/>
        <v>-13.7</v>
      </c>
    </row>
    <row r="24" spans="1:17" ht="15.75" x14ac:dyDescent="0.25">
      <c r="A24" s="2" t="s">
        <v>129</v>
      </c>
      <c r="B24" s="2" t="s">
        <v>83</v>
      </c>
      <c r="C24" s="4">
        <v>-0.5</v>
      </c>
      <c r="D24" s="4">
        <f t="shared" ref="D24:Q24" si="22">C24-1</f>
        <v>-1.5</v>
      </c>
      <c r="E24" s="4">
        <f t="shared" si="22"/>
        <v>-2.5</v>
      </c>
      <c r="F24" s="4">
        <f t="shared" si="22"/>
        <v>-3.5</v>
      </c>
      <c r="G24" s="4">
        <f t="shared" si="22"/>
        <v>-4.5</v>
      </c>
      <c r="H24" s="4">
        <f t="shared" si="22"/>
        <v>-5.5</v>
      </c>
      <c r="I24" s="4">
        <f t="shared" si="22"/>
        <v>-6.5</v>
      </c>
      <c r="J24" s="4">
        <f t="shared" si="22"/>
        <v>-7.5</v>
      </c>
      <c r="K24" s="4">
        <f t="shared" si="22"/>
        <v>-8.5</v>
      </c>
      <c r="L24" s="4">
        <f t="shared" si="22"/>
        <v>-9.5</v>
      </c>
      <c r="M24" s="4">
        <f t="shared" si="22"/>
        <v>-10.5</v>
      </c>
      <c r="N24" s="4">
        <f t="shared" si="22"/>
        <v>-11.5</v>
      </c>
      <c r="O24" s="4">
        <f t="shared" si="22"/>
        <v>-12.5</v>
      </c>
      <c r="P24" s="4">
        <f t="shared" si="22"/>
        <v>-13.5</v>
      </c>
      <c r="Q24" s="4">
        <f t="shared" si="22"/>
        <v>-14.5</v>
      </c>
    </row>
    <row r="25" spans="1:17" ht="15.75" x14ac:dyDescent="0.25">
      <c r="A25" s="2" t="s">
        <v>130</v>
      </c>
      <c r="B25" s="2" t="s">
        <v>83</v>
      </c>
      <c r="C25" s="4">
        <v>18.8</v>
      </c>
      <c r="D25" s="4">
        <f t="shared" ref="D25:Q25" si="23">C25-1</f>
        <v>17.8</v>
      </c>
      <c r="E25" s="4">
        <f t="shared" si="23"/>
        <v>16.8</v>
      </c>
      <c r="F25" s="4">
        <f t="shared" si="23"/>
        <v>15.8</v>
      </c>
      <c r="G25" s="4">
        <f t="shared" si="23"/>
        <v>14.8</v>
      </c>
      <c r="H25" s="4">
        <f t="shared" si="23"/>
        <v>13.8</v>
      </c>
      <c r="I25" s="4">
        <f t="shared" si="23"/>
        <v>12.8</v>
      </c>
      <c r="J25" s="4">
        <f t="shared" si="23"/>
        <v>11.8</v>
      </c>
      <c r="K25" s="4">
        <f t="shared" si="23"/>
        <v>10.8</v>
      </c>
      <c r="L25" s="4">
        <f t="shared" si="23"/>
        <v>9.8000000000000007</v>
      </c>
      <c r="M25" s="4">
        <f t="shared" si="23"/>
        <v>8.8000000000000007</v>
      </c>
      <c r="N25" s="4">
        <f t="shared" si="23"/>
        <v>7.8000000000000007</v>
      </c>
      <c r="O25" s="4">
        <f t="shared" si="23"/>
        <v>6.8000000000000007</v>
      </c>
      <c r="P25" s="4">
        <f t="shared" si="23"/>
        <v>5.8000000000000007</v>
      </c>
      <c r="Q25" s="4">
        <f t="shared" si="23"/>
        <v>4.8000000000000007</v>
      </c>
    </row>
    <row r="26" spans="1:17" ht="15.75" x14ac:dyDescent="0.25">
      <c r="A26" s="2" t="s">
        <v>133</v>
      </c>
      <c r="B26" s="2" t="s">
        <v>83</v>
      </c>
      <c r="C26" s="4">
        <v>18.899999999999999</v>
      </c>
      <c r="D26" s="4">
        <f t="shared" ref="D26:Q26" si="24">C26-1</f>
        <v>17.899999999999999</v>
      </c>
      <c r="E26" s="4">
        <f t="shared" si="24"/>
        <v>16.899999999999999</v>
      </c>
      <c r="F26" s="4">
        <f t="shared" si="24"/>
        <v>15.899999999999999</v>
      </c>
      <c r="G26" s="4">
        <f t="shared" si="24"/>
        <v>14.899999999999999</v>
      </c>
      <c r="H26" s="4">
        <f t="shared" si="24"/>
        <v>13.899999999999999</v>
      </c>
      <c r="I26" s="4">
        <f t="shared" si="24"/>
        <v>12.899999999999999</v>
      </c>
      <c r="J26" s="4">
        <f t="shared" si="24"/>
        <v>11.899999999999999</v>
      </c>
      <c r="K26" s="4">
        <f t="shared" si="24"/>
        <v>10.899999999999999</v>
      </c>
      <c r="L26" s="4">
        <f t="shared" si="24"/>
        <v>9.8999999999999986</v>
      </c>
      <c r="M26" s="4">
        <f t="shared" si="24"/>
        <v>8.8999999999999986</v>
      </c>
      <c r="N26" s="4">
        <f t="shared" si="24"/>
        <v>7.8999999999999986</v>
      </c>
      <c r="O26" s="4">
        <f t="shared" si="24"/>
        <v>6.8999999999999986</v>
      </c>
      <c r="P26" s="4">
        <f t="shared" si="24"/>
        <v>5.8999999999999986</v>
      </c>
      <c r="Q26" s="4">
        <f t="shared" si="24"/>
        <v>4.8999999999999986</v>
      </c>
    </row>
    <row r="27" spans="1:17" ht="15.75" x14ac:dyDescent="0.25">
      <c r="A27" s="2" t="s">
        <v>135</v>
      </c>
      <c r="B27" s="2" t="s">
        <v>83</v>
      </c>
      <c r="C27" s="4">
        <v>21.3</v>
      </c>
      <c r="D27" s="4">
        <f t="shared" ref="D27:Q27" si="25">C27-1</f>
        <v>20.3</v>
      </c>
      <c r="E27" s="4">
        <f t="shared" si="25"/>
        <v>19.3</v>
      </c>
      <c r="F27" s="4">
        <f t="shared" si="25"/>
        <v>18.3</v>
      </c>
      <c r="G27" s="4">
        <f t="shared" si="25"/>
        <v>17.3</v>
      </c>
      <c r="H27" s="4">
        <f t="shared" si="25"/>
        <v>16.3</v>
      </c>
      <c r="I27" s="4">
        <f t="shared" si="25"/>
        <v>15.3</v>
      </c>
      <c r="J27" s="4">
        <f t="shared" si="25"/>
        <v>14.3</v>
      </c>
      <c r="K27" s="4">
        <f t="shared" si="25"/>
        <v>13.3</v>
      </c>
      <c r="L27" s="4">
        <f t="shared" si="25"/>
        <v>12.3</v>
      </c>
      <c r="M27" s="4">
        <f t="shared" si="25"/>
        <v>11.3</v>
      </c>
      <c r="N27" s="4">
        <f t="shared" si="25"/>
        <v>10.3</v>
      </c>
      <c r="O27" s="4">
        <f t="shared" si="25"/>
        <v>9.3000000000000007</v>
      </c>
      <c r="P27" s="4">
        <f t="shared" si="25"/>
        <v>8.3000000000000007</v>
      </c>
      <c r="Q27" s="4">
        <f t="shared" si="25"/>
        <v>7.3000000000000007</v>
      </c>
    </row>
    <row r="28" spans="1:17" ht="15.75" x14ac:dyDescent="0.25">
      <c r="A28" s="2" t="s">
        <v>137</v>
      </c>
      <c r="B28" s="2" t="s">
        <v>83</v>
      </c>
      <c r="C28" s="4">
        <v>26.8</v>
      </c>
      <c r="D28" s="4">
        <f t="shared" ref="D28:Q28" si="26">C28-1</f>
        <v>25.8</v>
      </c>
      <c r="E28" s="4">
        <f t="shared" si="26"/>
        <v>24.8</v>
      </c>
      <c r="F28" s="4">
        <f t="shared" si="26"/>
        <v>23.8</v>
      </c>
      <c r="G28" s="4">
        <f t="shared" si="26"/>
        <v>22.8</v>
      </c>
      <c r="H28" s="4">
        <f t="shared" si="26"/>
        <v>21.8</v>
      </c>
      <c r="I28" s="4">
        <f t="shared" si="26"/>
        <v>20.8</v>
      </c>
      <c r="J28" s="4">
        <f t="shared" si="26"/>
        <v>19.8</v>
      </c>
      <c r="K28" s="4">
        <f t="shared" si="26"/>
        <v>18.8</v>
      </c>
      <c r="L28" s="4">
        <f t="shared" si="26"/>
        <v>17.8</v>
      </c>
      <c r="M28" s="4">
        <f t="shared" si="26"/>
        <v>16.8</v>
      </c>
      <c r="N28" s="4">
        <f t="shared" si="26"/>
        <v>15.8</v>
      </c>
      <c r="O28" s="4">
        <f t="shared" si="26"/>
        <v>14.8</v>
      </c>
      <c r="P28" s="4">
        <f t="shared" si="26"/>
        <v>13.8</v>
      </c>
      <c r="Q28" s="4">
        <f t="shared" si="26"/>
        <v>12.8</v>
      </c>
    </row>
    <row r="29" spans="1:17" ht="15.75" x14ac:dyDescent="0.25">
      <c r="A29" s="2" t="s">
        <v>138</v>
      </c>
      <c r="B29" s="2" t="s">
        <v>83</v>
      </c>
      <c r="C29" s="4">
        <v>-1</v>
      </c>
      <c r="D29" s="4">
        <f t="shared" ref="D29:Q29" si="27">C29-1</f>
        <v>-2</v>
      </c>
      <c r="E29" s="4">
        <f t="shared" si="27"/>
        <v>-3</v>
      </c>
      <c r="F29" s="4">
        <f t="shared" si="27"/>
        <v>-4</v>
      </c>
      <c r="G29" s="4">
        <f t="shared" si="27"/>
        <v>-5</v>
      </c>
      <c r="H29" s="4">
        <f t="shared" si="27"/>
        <v>-6</v>
      </c>
      <c r="I29" s="4">
        <f t="shared" si="27"/>
        <v>-7</v>
      </c>
      <c r="J29" s="4">
        <f t="shared" si="27"/>
        <v>-8</v>
      </c>
      <c r="K29" s="4">
        <f t="shared" si="27"/>
        <v>-9</v>
      </c>
      <c r="L29" s="4">
        <f t="shared" si="27"/>
        <v>-10</v>
      </c>
      <c r="M29" s="4">
        <f t="shared" si="27"/>
        <v>-11</v>
      </c>
      <c r="N29" s="4">
        <f t="shared" si="27"/>
        <v>-12</v>
      </c>
      <c r="O29" s="4">
        <f t="shared" si="27"/>
        <v>-13</v>
      </c>
      <c r="P29" s="4">
        <f t="shared" si="27"/>
        <v>-14</v>
      </c>
      <c r="Q29" s="4">
        <f t="shared" si="27"/>
        <v>-15</v>
      </c>
    </row>
    <row r="30" spans="1:17" ht="15.75" x14ac:dyDescent="0.25">
      <c r="A30" s="2" t="s">
        <v>139</v>
      </c>
      <c r="B30" s="2" t="s">
        <v>83</v>
      </c>
      <c r="C30" s="4">
        <v>0.9</v>
      </c>
      <c r="D30" s="4">
        <f t="shared" ref="D30:Q30" si="28">C30-1</f>
        <v>-9.9999999999999978E-2</v>
      </c>
      <c r="E30" s="4">
        <f t="shared" si="28"/>
        <v>-1.1000000000000001</v>
      </c>
      <c r="F30" s="4">
        <f t="shared" si="28"/>
        <v>-2.1</v>
      </c>
      <c r="G30" s="4">
        <f t="shared" si="28"/>
        <v>-3.1</v>
      </c>
      <c r="H30" s="4">
        <f t="shared" si="28"/>
        <v>-4.0999999999999996</v>
      </c>
      <c r="I30" s="4">
        <f t="shared" si="28"/>
        <v>-5.0999999999999996</v>
      </c>
      <c r="J30" s="4">
        <f t="shared" si="28"/>
        <v>-6.1</v>
      </c>
      <c r="K30" s="4">
        <f t="shared" si="28"/>
        <v>-7.1</v>
      </c>
      <c r="L30" s="4">
        <f t="shared" si="28"/>
        <v>-8.1</v>
      </c>
      <c r="M30" s="4">
        <f t="shared" si="28"/>
        <v>-9.1</v>
      </c>
      <c r="N30" s="4">
        <f t="shared" si="28"/>
        <v>-10.1</v>
      </c>
      <c r="O30" s="4">
        <f t="shared" si="28"/>
        <v>-11.1</v>
      </c>
      <c r="P30" s="4">
        <f t="shared" si="28"/>
        <v>-12.1</v>
      </c>
      <c r="Q30" s="4">
        <f t="shared" si="28"/>
        <v>-13.1</v>
      </c>
    </row>
    <row r="31" spans="1:17" ht="15.75" x14ac:dyDescent="0.25">
      <c r="A31" s="2" t="s">
        <v>140</v>
      </c>
      <c r="B31" s="2" t="s">
        <v>83</v>
      </c>
      <c r="C31" s="4">
        <v>-12.5</v>
      </c>
      <c r="D31" s="4">
        <f t="shared" ref="D31:Q31" si="29">C31-1</f>
        <v>-13.5</v>
      </c>
      <c r="E31" s="4">
        <f t="shared" si="29"/>
        <v>-14.5</v>
      </c>
      <c r="F31" s="4">
        <f t="shared" si="29"/>
        <v>-15.5</v>
      </c>
      <c r="G31" s="4">
        <f t="shared" si="29"/>
        <v>-16.5</v>
      </c>
      <c r="H31" s="4">
        <f t="shared" si="29"/>
        <v>-17.5</v>
      </c>
      <c r="I31" s="4">
        <f t="shared" si="29"/>
        <v>-18.5</v>
      </c>
      <c r="J31" s="4">
        <f t="shared" si="29"/>
        <v>-19.5</v>
      </c>
      <c r="K31" s="4">
        <f t="shared" si="29"/>
        <v>-20.5</v>
      </c>
      <c r="L31" s="4">
        <f t="shared" si="29"/>
        <v>-21.5</v>
      </c>
      <c r="M31" s="4">
        <f t="shared" si="29"/>
        <v>-22.5</v>
      </c>
      <c r="N31" s="4">
        <f t="shared" si="29"/>
        <v>-23.5</v>
      </c>
      <c r="O31" s="4">
        <f t="shared" si="29"/>
        <v>-24.5</v>
      </c>
      <c r="P31" s="4">
        <f t="shared" si="29"/>
        <v>-25.5</v>
      </c>
      <c r="Q31" s="4">
        <f t="shared" si="29"/>
        <v>-26.5</v>
      </c>
    </row>
    <row r="32" spans="1:17" ht="15.75" x14ac:dyDescent="0.25">
      <c r="A32" s="2" t="s">
        <v>162</v>
      </c>
      <c r="B32" s="2" t="s">
        <v>83</v>
      </c>
      <c r="C32" s="4">
        <v>-6.2</v>
      </c>
      <c r="D32" s="4">
        <f t="shared" ref="D32:Q32" si="30">C32-1</f>
        <v>-7.2</v>
      </c>
      <c r="E32" s="4">
        <f t="shared" si="30"/>
        <v>-8.1999999999999993</v>
      </c>
      <c r="F32" s="4">
        <f t="shared" si="30"/>
        <v>-9.1999999999999993</v>
      </c>
      <c r="G32" s="4">
        <f t="shared" si="30"/>
        <v>-10.199999999999999</v>
      </c>
      <c r="H32" s="4">
        <f t="shared" si="30"/>
        <v>-11.2</v>
      </c>
      <c r="I32" s="4">
        <f t="shared" si="30"/>
        <v>-12.2</v>
      </c>
      <c r="J32" s="4">
        <f t="shared" si="30"/>
        <v>-13.2</v>
      </c>
      <c r="K32" s="4">
        <f t="shared" si="30"/>
        <v>-14.2</v>
      </c>
      <c r="L32" s="4">
        <f t="shared" si="30"/>
        <v>-15.2</v>
      </c>
      <c r="M32" s="4">
        <f t="shared" si="30"/>
        <v>-16.2</v>
      </c>
      <c r="N32" s="4">
        <f t="shared" si="30"/>
        <v>-17.2</v>
      </c>
      <c r="O32" s="4">
        <f t="shared" si="30"/>
        <v>-18.2</v>
      </c>
      <c r="P32" s="4">
        <f t="shared" si="30"/>
        <v>-19.2</v>
      </c>
      <c r="Q32" s="4">
        <f t="shared" si="30"/>
        <v>-20.2</v>
      </c>
    </row>
    <row r="33" spans="1:17" ht="15.75" x14ac:dyDescent="0.25">
      <c r="A33" s="2" t="s">
        <v>161</v>
      </c>
      <c r="B33" s="2" t="s">
        <v>83</v>
      </c>
      <c r="C33" s="4">
        <v>-21.4</v>
      </c>
      <c r="D33" s="4">
        <f t="shared" ref="D33:Q33" si="31">C33-1</f>
        <v>-22.4</v>
      </c>
      <c r="E33" s="4">
        <f t="shared" si="31"/>
        <v>-23.4</v>
      </c>
      <c r="F33" s="4">
        <f t="shared" si="31"/>
        <v>-24.4</v>
      </c>
      <c r="G33" s="4">
        <f t="shared" si="31"/>
        <v>-25.4</v>
      </c>
      <c r="H33" s="4">
        <f t="shared" si="31"/>
        <v>-26.4</v>
      </c>
      <c r="I33" s="4">
        <f t="shared" si="31"/>
        <v>-27.4</v>
      </c>
      <c r="J33" s="4">
        <f t="shared" si="31"/>
        <v>-28.4</v>
      </c>
      <c r="K33" s="4">
        <f t="shared" si="31"/>
        <v>-29.4</v>
      </c>
      <c r="L33" s="4">
        <f t="shared" si="31"/>
        <v>-30.4</v>
      </c>
      <c r="M33" s="4">
        <f t="shared" si="31"/>
        <v>-31.4</v>
      </c>
      <c r="N33" s="4">
        <f t="shared" si="31"/>
        <v>-32.4</v>
      </c>
      <c r="O33" s="4">
        <f t="shared" si="31"/>
        <v>-33.4</v>
      </c>
      <c r="P33" s="4">
        <f t="shared" si="31"/>
        <v>-34.4</v>
      </c>
      <c r="Q33" s="4">
        <f t="shared" si="31"/>
        <v>-35.4</v>
      </c>
    </row>
    <row r="34" spans="1:17" ht="15.75" x14ac:dyDescent="0.25">
      <c r="A34" s="2" t="s">
        <v>160</v>
      </c>
      <c r="B34" s="2" t="s">
        <v>83</v>
      </c>
      <c r="C34" s="4">
        <v>5.8</v>
      </c>
      <c r="D34" s="4">
        <f t="shared" ref="D34:Q34" si="32">C34-1</f>
        <v>4.8</v>
      </c>
      <c r="E34" s="4">
        <f t="shared" si="32"/>
        <v>3.8</v>
      </c>
      <c r="F34" s="4">
        <f t="shared" si="32"/>
        <v>2.8</v>
      </c>
      <c r="G34" s="4">
        <f t="shared" si="32"/>
        <v>1.7999999999999998</v>
      </c>
      <c r="H34" s="4">
        <f t="shared" si="32"/>
        <v>0.79999999999999982</v>
      </c>
      <c r="I34" s="4">
        <f t="shared" si="32"/>
        <v>-0.20000000000000018</v>
      </c>
      <c r="J34" s="4">
        <f t="shared" si="32"/>
        <v>-1.2000000000000002</v>
      </c>
      <c r="K34" s="4">
        <f t="shared" si="32"/>
        <v>-2.2000000000000002</v>
      </c>
      <c r="L34" s="4">
        <f t="shared" si="32"/>
        <v>-3.2</v>
      </c>
      <c r="M34" s="4">
        <f t="shared" si="32"/>
        <v>-4.2</v>
      </c>
      <c r="N34" s="4">
        <f t="shared" si="32"/>
        <v>-5.2</v>
      </c>
      <c r="O34" s="4">
        <f t="shared" si="32"/>
        <v>-6.2</v>
      </c>
      <c r="P34" s="4">
        <f t="shared" si="32"/>
        <v>-7.2</v>
      </c>
      <c r="Q34" s="4">
        <f t="shared" si="32"/>
        <v>-8.1999999999999993</v>
      </c>
    </row>
    <row r="35" spans="1:17" ht="15.75" x14ac:dyDescent="0.25">
      <c r="A35" s="2" t="s">
        <v>159</v>
      </c>
      <c r="B35" s="2" t="s">
        <v>83</v>
      </c>
      <c r="C35" s="4">
        <v>34.200000000000003</v>
      </c>
      <c r="D35" s="4">
        <f t="shared" ref="D35:Q35" si="33">C35-1</f>
        <v>33.200000000000003</v>
      </c>
      <c r="E35" s="4">
        <f t="shared" si="33"/>
        <v>32.200000000000003</v>
      </c>
      <c r="F35" s="4">
        <f t="shared" si="33"/>
        <v>31.200000000000003</v>
      </c>
      <c r="G35" s="4">
        <f t="shared" si="33"/>
        <v>30.200000000000003</v>
      </c>
      <c r="H35" s="4">
        <f t="shared" si="33"/>
        <v>29.200000000000003</v>
      </c>
      <c r="I35" s="4">
        <f t="shared" si="33"/>
        <v>28.200000000000003</v>
      </c>
      <c r="J35" s="4">
        <f t="shared" si="33"/>
        <v>27.200000000000003</v>
      </c>
      <c r="K35" s="4">
        <f t="shared" si="33"/>
        <v>26.200000000000003</v>
      </c>
      <c r="L35" s="4">
        <f t="shared" si="33"/>
        <v>25.200000000000003</v>
      </c>
      <c r="M35" s="4">
        <f t="shared" si="33"/>
        <v>24.200000000000003</v>
      </c>
      <c r="N35" s="4">
        <f t="shared" si="33"/>
        <v>23.200000000000003</v>
      </c>
      <c r="O35" s="4">
        <f t="shared" si="33"/>
        <v>22.200000000000003</v>
      </c>
      <c r="P35" s="4">
        <f t="shared" si="33"/>
        <v>21.200000000000003</v>
      </c>
      <c r="Q35" s="4">
        <f t="shared" si="33"/>
        <v>20.200000000000003</v>
      </c>
    </row>
    <row r="36" spans="1:17" ht="15.75" x14ac:dyDescent="0.25">
      <c r="A36" s="2" t="s">
        <v>141</v>
      </c>
      <c r="B36" s="2" t="s">
        <v>83</v>
      </c>
      <c r="C36" s="4">
        <v>7.9</v>
      </c>
      <c r="D36" s="4">
        <f t="shared" ref="D36:Q36" si="34">C36-1</f>
        <v>6.9</v>
      </c>
      <c r="E36" s="4">
        <f t="shared" si="34"/>
        <v>5.9</v>
      </c>
      <c r="F36" s="4">
        <f t="shared" si="34"/>
        <v>4.9000000000000004</v>
      </c>
      <c r="G36" s="4">
        <f t="shared" si="34"/>
        <v>3.9000000000000004</v>
      </c>
      <c r="H36" s="4">
        <f t="shared" si="34"/>
        <v>2.9000000000000004</v>
      </c>
      <c r="I36" s="4">
        <f t="shared" si="34"/>
        <v>1.9000000000000004</v>
      </c>
      <c r="J36" s="4">
        <f t="shared" si="34"/>
        <v>0.90000000000000036</v>
      </c>
      <c r="K36" s="4">
        <f t="shared" si="34"/>
        <v>-9.9999999999999645E-2</v>
      </c>
      <c r="L36" s="4">
        <f t="shared" si="34"/>
        <v>-1.0999999999999996</v>
      </c>
      <c r="M36" s="4">
        <f t="shared" si="34"/>
        <v>-2.0999999999999996</v>
      </c>
      <c r="N36" s="4">
        <f t="shared" si="34"/>
        <v>-3.0999999999999996</v>
      </c>
      <c r="O36" s="4">
        <f t="shared" si="34"/>
        <v>-4.0999999999999996</v>
      </c>
      <c r="P36" s="4">
        <f t="shared" si="34"/>
        <v>-5.0999999999999996</v>
      </c>
      <c r="Q36" s="4">
        <f t="shared" si="34"/>
        <v>-6.1</v>
      </c>
    </row>
    <row r="37" spans="1:17" ht="15.75" x14ac:dyDescent="0.25">
      <c r="A37" s="2" t="s">
        <v>142</v>
      </c>
      <c r="B37" s="2" t="s">
        <v>83</v>
      </c>
      <c r="C37" s="4">
        <v>38.200000000000003</v>
      </c>
      <c r="D37" s="4">
        <f t="shared" ref="D37:Q37" si="35">C37-1</f>
        <v>37.200000000000003</v>
      </c>
      <c r="E37" s="4">
        <f t="shared" si="35"/>
        <v>36.200000000000003</v>
      </c>
      <c r="F37" s="4">
        <f t="shared" si="35"/>
        <v>35.200000000000003</v>
      </c>
      <c r="G37" s="4">
        <f t="shared" si="35"/>
        <v>34.200000000000003</v>
      </c>
      <c r="H37" s="4">
        <f t="shared" si="35"/>
        <v>33.200000000000003</v>
      </c>
      <c r="I37" s="4">
        <f t="shared" si="35"/>
        <v>32.200000000000003</v>
      </c>
      <c r="J37" s="4">
        <f t="shared" si="35"/>
        <v>31.200000000000003</v>
      </c>
      <c r="K37" s="4">
        <f t="shared" si="35"/>
        <v>30.200000000000003</v>
      </c>
      <c r="L37" s="4">
        <f t="shared" si="35"/>
        <v>29.200000000000003</v>
      </c>
      <c r="M37" s="4">
        <f t="shared" si="35"/>
        <v>28.200000000000003</v>
      </c>
      <c r="N37" s="4">
        <f t="shared" si="35"/>
        <v>27.200000000000003</v>
      </c>
      <c r="O37" s="4">
        <f t="shared" si="35"/>
        <v>26.200000000000003</v>
      </c>
      <c r="P37" s="4">
        <f t="shared" si="35"/>
        <v>25.200000000000003</v>
      </c>
      <c r="Q37" s="4">
        <f t="shared" si="35"/>
        <v>24.200000000000003</v>
      </c>
    </row>
    <row r="38" spans="1:17" ht="15.75" x14ac:dyDescent="0.25">
      <c r="A38" s="2" t="s">
        <v>143</v>
      </c>
      <c r="B38" s="2" t="s">
        <v>83</v>
      </c>
      <c r="C38" s="4">
        <v>-8.6999999999999993</v>
      </c>
      <c r="D38" s="4">
        <f t="shared" ref="D38:Q38" si="36">C38-1</f>
        <v>-9.6999999999999993</v>
      </c>
      <c r="E38" s="4">
        <f t="shared" si="36"/>
        <v>-10.7</v>
      </c>
      <c r="F38" s="4">
        <f t="shared" si="36"/>
        <v>-11.7</v>
      </c>
      <c r="G38" s="4">
        <f t="shared" si="36"/>
        <v>-12.7</v>
      </c>
      <c r="H38" s="4">
        <f t="shared" si="36"/>
        <v>-13.7</v>
      </c>
      <c r="I38" s="4">
        <f t="shared" si="36"/>
        <v>-14.7</v>
      </c>
      <c r="J38" s="4">
        <f t="shared" si="36"/>
        <v>-15.7</v>
      </c>
      <c r="K38" s="4">
        <f t="shared" si="36"/>
        <v>-16.7</v>
      </c>
      <c r="L38" s="4">
        <f t="shared" si="36"/>
        <v>-17.7</v>
      </c>
      <c r="M38" s="4">
        <f t="shared" si="36"/>
        <v>-18.7</v>
      </c>
      <c r="N38" s="4">
        <f t="shared" si="36"/>
        <v>-19.7</v>
      </c>
      <c r="O38" s="4">
        <f t="shared" si="36"/>
        <v>-20.7</v>
      </c>
      <c r="P38" s="4">
        <f t="shared" si="36"/>
        <v>-21.7</v>
      </c>
      <c r="Q38" s="4">
        <f t="shared" si="36"/>
        <v>-22.7</v>
      </c>
    </row>
    <row r="39" spans="1:17" ht="15.75" x14ac:dyDescent="0.25">
      <c r="A39" s="2" t="s">
        <v>158</v>
      </c>
      <c r="B39" s="2" t="s">
        <v>83</v>
      </c>
      <c r="C39" s="4">
        <v>1.7</v>
      </c>
      <c r="D39" s="4">
        <f t="shared" ref="D39:Q39" si="37">C39-1</f>
        <v>0.7</v>
      </c>
      <c r="E39" s="4">
        <f t="shared" si="37"/>
        <v>-0.30000000000000004</v>
      </c>
      <c r="F39" s="4">
        <f t="shared" si="37"/>
        <v>-1.3</v>
      </c>
      <c r="G39" s="4">
        <f t="shared" si="37"/>
        <v>-2.2999999999999998</v>
      </c>
      <c r="H39" s="4">
        <f t="shared" si="37"/>
        <v>-3.3</v>
      </c>
      <c r="I39" s="4">
        <f t="shared" si="37"/>
        <v>-4.3</v>
      </c>
      <c r="J39" s="4">
        <f t="shared" si="37"/>
        <v>-5.3</v>
      </c>
      <c r="K39" s="4">
        <f t="shared" si="37"/>
        <v>-6.3</v>
      </c>
      <c r="L39" s="4">
        <f t="shared" si="37"/>
        <v>-7.3</v>
      </c>
      <c r="M39" s="4">
        <f t="shared" si="37"/>
        <v>-8.3000000000000007</v>
      </c>
      <c r="N39" s="4">
        <f t="shared" si="37"/>
        <v>-9.3000000000000007</v>
      </c>
      <c r="O39" s="4">
        <f t="shared" si="37"/>
        <v>-10.3</v>
      </c>
      <c r="P39" s="4">
        <f t="shared" si="37"/>
        <v>-11.3</v>
      </c>
      <c r="Q39" s="4">
        <f t="shared" si="37"/>
        <v>-12.3</v>
      </c>
    </row>
    <row r="40" spans="1:17" ht="15.75" x14ac:dyDescent="0.25">
      <c r="A40" s="2" t="s">
        <v>144</v>
      </c>
      <c r="B40" s="2" t="s">
        <v>83</v>
      </c>
      <c r="C40" s="4">
        <v>-16</v>
      </c>
      <c r="D40" s="4">
        <f t="shared" ref="D40:Q40" si="38">C40-1</f>
        <v>-17</v>
      </c>
      <c r="E40" s="4">
        <f t="shared" si="38"/>
        <v>-18</v>
      </c>
      <c r="F40" s="4">
        <f t="shared" si="38"/>
        <v>-19</v>
      </c>
      <c r="G40" s="4">
        <f t="shared" si="38"/>
        <v>-20</v>
      </c>
      <c r="H40" s="4">
        <f t="shared" si="38"/>
        <v>-21</v>
      </c>
      <c r="I40" s="4">
        <f t="shared" si="38"/>
        <v>-22</v>
      </c>
      <c r="J40" s="4">
        <f t="shared" si="38"/>
        <v>-23</v>
      </c>
      <c r="K40" s="4">
        <f t="shared" si="38"/>
        <v>-24</v>
      </c>
      <c r="L40" s="4">
        <f t="shared" si="38"/>
        <v>-25</v>
      </c>
      <c r="M40" s="4">
        <f t="shared" si="38"/>
        <v>-26</v>
      </c>
      <c r="N40" s="4">
        <f t="shared" si="38"/>
        <v>-27</v>
      </c>
      <c r="O40" s="4">
        <f t="shared" si="38"/>
        <v>-28</v>
      </c>
      <c r="P40" s="4">
        <f t="shared" si="38"/>
        <v>-29</v>
      </c>
      <c r="Q40" s="4">
        <f t="shared" si="38"/>
        <v>-30</v>
      </c>
    </row>
    <row r="41" spans="1:17" ht="15.75" x14ac:dyDescent="0.25">
      <c r="A41" s="2" t="s">
        <v>157</v>
      </c>
      <c r="B41" s="2" t="s">
        <v>83</v>
      </c>
      <c r="C41" s="4">
        <v>15.9</v>
      </c>
      <c r="D41" s="4">
        <f t="shared" ref="D41:Q41" si="39">C41-1</f>
        <v>14.9</v>
      </c>
      <c r="E41" s="4">
        <f t="shared" si="39"/>
        <v>13.9</v>
      </c>
      <c r="F41" s="4">
        <f t="shared" si="39"/>
        <v>12.9</v>
      </c>
      <c r="G41" s="4">
        <f t="shared" si="39"/>
        <v>11.9</v>
      </c>
      <c r="H41" s="4">
        <f t="shared" si="39"/>
        <v>10.9</v>
      </c>
      <c r="I41" s="4">
        <f t="shared" si="39"/>
        <v>9.9</v>
      </c>
      <c r="J41" s="4">
        <f t="shared" si="39"/>
        <v>8.9</v>
      </c>
      <c r="K41" s="4">
        <f t="shared" si="39"/>
        <v>7.9</v>
      </c>
      <c r="L41" s="4">
        <f t="shared" si="39"/>
        <v>6.9</v>
      </c>
      <c r="M41" s="4">
        <f t="shared" si="39"/>
        <v>5.9</v>
      </c>
      <c r="N41" s="4">
        <f t="shared" si="39"/>
        <v>4.9000000000000004</v>
      </c>
      <c r="O41" s="4">
        <f t="shared" si="39"/>
        <v>3.9000000000000004</v>
      </c>
      <c r="P41" s="4">
        <f t="shared" si="39"/>
        <v>2.9000000000000004</v>
      </c>
      <c r="Q41" s="4">
        <f t="shared" si="39"/>
        <v>1.9000000000000004</v>
      </c>
    </row>
    <row r="42" spans="1:17" ht="15.75" x14ac:dyDescent="0.25">
      <c r="A42" s="2" t="s">
        <v>156</v>
      </c>
      <c r="B42" s="2" t="s">
        <v>83</v>
      </c>
      <c r="C42" s="4">
        <v>29.4</v>
      </c>
      <c r="D42" s="4">
        <f t="shared" ref="D42:Q42" si="40">C42-1</f>
        <v>28.4</v>
      </c>
      <c r="E42" s="4">
        <f t="shared" si="40"/>
        <v>27.4</v>
      </c>
      <c r="F42" s="4">
        <f t="shared" si="40"/>
        <v>26.4</v>
      </c>
      <c r="G42" s="4">
        <f t="shared" si="40"/>
        <v>25.4</v>
      </c>
      <c r="H42" s="4">
        <f t="shared" si="40"/>
        <v>24.4</v>
      </c>
      <c r="I42" s="4">
        <f t="shared" si="40"/>
        <v>23.4</v>
      </c>
      <c r="J42" s="4">
        <f t="shared" si="40"/>
        <v>22.4</v>
      </c>
      <c r="K42" s="4">
        <f t="shared" si="40"/>
        <v>21.4</v>
      </c>
      <c r="L42" s="4">
        <f t="shared" si="40"/>
        <v>20.399999999999999</v>
      </c>
      <c r="M42" s="4">
        <f t="shared" si="40"/>
        <v>19.399999999999999</v>
      </c>
      <c r="N42" s="4">
        <f t="shared" si="40"/>
        <v>18.399999999999999</v>
      </c>
      <c r="O42" s="4">
        <f t="shared" si="40"/>
        <v>17.399999999999999</v>
      </c>
      <c r="P42" s="4">
        <f t="shared" si="40"/>
        <v>16.399999999999999</v>
      </c>
      <c r="Q42" s="4">
        <f t="shared" si="40"/>
        <v>15.399999999999999</v>
      </c>
    </row>
    <row r="43" spans="1:17" ht="15.75" x14ac:dyDescent="0.25">
      <c r="A43" s="2" t="s">
        <v>145</v>
      </c>
      <c r="B43" s="2" t="s">
        <v>83</v>
      </c>
      <c r="C43" s="4">
        <v>27.1</v>
      </c>
      <c r="D43" s="4">
        <f t="shared" ref="D43:Q43" si="41">C43-1</f>
        <v>26.1</v>
      </c>
      <c r="E43" s="4">
        <f t="shared" si="41"/>
        <v>25.1</v>
      </c>
      <c r="F43" s="4">
        <f t="shared" si="41"/>
        <v>24.1</v>
      </c>
      <c r="G43" s="4">
        <f t="shared" si="41"/>
        <v>23.1</v>
      </c>
      <c r="H43" s="4">
        <f t="shared" si="41"/>
        <v>22.1</v>
      </c>
      <c r="I43" s="4">
        <f t="shared" si="41"/>
        <v>21.1</v>
      </c>
      <c r="J43" s="4">
        <f t="shared" si="41"/>
        <v>20.100000000000001</v>
      </c>
      <c r="K43" s="4">
        <f t="shared" si="41"/>
        <v>19.100000000000001</v>
      </c>
      <c r="L43" s="4">
        <f t="shared" si="41"/>
        <v>18.100000000000001</v>
      </c>
      <c r="M43" s="4">
        <f t="shared" si="41"/>
        <v>17.100000000000001</v>
      </c>
      <c r="N43" s="4">
        <f t="shared" si="41"/>
        <v>16.100000000000001</v>
      </c>
      <c r="O43" s="4">
        <f t="shared" si="41"/>
        <v>15.100000000000001</v>
      </c>
      <c r="P43" s="4">
        <f t="shared" si="41"/>
        <v>14.100000000000001</v>
      </c>
      <c r="Q43" s="4">
        <f t="shared" si="41"/>
        <v>13.100000000000001</v>
      </c>
    </row>
    <row r="44" spans="1:17" ht="15.75" x14ac:dyDescent="0.25">
      <c r="A44" s="2" t="s">
        <v>146</v>
      </c>
      <c r="B44" s="2" t="s">
        <v>83</v>
      </c>
      <c r="C44" s="4">
        <v>13.2</v>
      </c>
      <c r="D44" s="4">
        <f t="shared" ref="D44:Q44" si="42">C44-1</f>
        <v>12.2</v>
      </c>
      <c r="E44" s="4">
        <f t="shared" si="42"/>
        <v>11.2</v>
      </c>
      <c r="F44" s="4">
        <f t="shared" si="42"/>
        <v>10.199999999999999</v>
      </c>
      <c r="G44" s="4">
        <f t="shared" si="42"/>
        <v>9.1999999999999993</v>
      </c>
      <c r="H44" s="4">
        <f t="shared" si="42"/>
        <v>8.1999999999999993</v>
      </c>
      <c r="I44" s="4">
        <f t="shared" si="42"/>
        <v>7.1999999999999993</v>
      </c>
      <c r="J44" s="4">
        <f t="shared" si="42"/>
        <v>6.1999999999999993</v>
      </c>
      <c r="K44" s="4">
        <f t="shared" si="42"/>
        <v>5.1999999999999993</v>
      </c>
      <c r="L44" s="4">
        <f t="shared" si="42"/>
        <v>4.1999999999999993</v>
      </c>
      <c r="M44" s="4">
        <f t="shared" si="42"/>
        <v>3.1999999999999993</v>
      </c>
      <c r="N44" s="4">
        <f t="shared" si="42"/>
        <v>2.1999999999999993</v>
      </c>
      <c r="O44" s="4">
        <f t="shared" si="42"/>
        <v>1.1999999999999993</v>
      </c>
      <c r="P44" s="4">
        <f t="shared" si="42"/>
        <v>0.19999999999999929</v>
      </c>
      <c r="Q44" s="4">
        <f t="shared" si="42"/>
        <v>-0.80000000000000071</v>
      </c>
    </row>
    <row r="45" spans="1:17" ht="15.75" x14ac:dyDescent="0.25">
      <c r="A45" s="2" t="s">
        <v>147</v>
      </c>
      <c r="B45" s="2" t="s">
        <v>83</v>
      </c>
      <c r="C45" s="4">
        <v>28.1</v>
      </c>
      <c r="D45" s="4">
        <f t="shared" ref="D45:Q45" si="43">C45-1</f>
        <v>27.1</v>
      </c>
      <c r="E45" s="4">
        <f t="shared" si="43"/>
        <v>26.1</v>
      </c>
      <c r="F45" s="4">
        <f t="shared" si="43"/>
        <v>25.1</v>
      </c>
      <c r="G45" s="4">
        <f t="shared" si="43"/>
        <v>24.1</v>
      </c>
      <c r="H45" s="4">
        <f t="shared" si="43"/>
        <v>23.1</v>
      </c>
      <c r="I45" s="4">
        <f t="shared" si="43"/>
        <v>22.1</v>
      </c>
      <c r="J45" s="4">
        <f t="shared" si="43"/>
        <v>21.1</v>
      </c>
      <c r="K45" s="4">
        <f t="shared" si="43"/>
        <v>20.100000000000001</v>
      </c>
      <c r="L45" s="4">
        <f t="shared" si="43"/>
        <v>19.100000000000001</v>
      </c>
      <c r="M45" s="4">
        <f t="shared" si="43"/>
        <v>18.100000000000001</v>
      </c>
      <c r="N45" s="4">
        <f t="shared" si="43"/>
        <v>17.100000000000001</v>
      </c>
      <c r="O45" s="4">
        <f t="shared" si="43"/>
        <v>16.100000000000001</v>
      </c>
      <c r="P45" s="4">
        <f t="shared" si="43"/>
        <v>15.100000000000001</v>
      </c>
      <c r="Q45" s="4">
        <f t="shared" si="43"/>
        <v>14.100000000000001</v>
      </c>
    </row>
    <row r="46" spans="1:17" ht="15.75" x14ac:dyDescent="0.25">
      <c r="A46" s="2" t="s">
        <v>148</v>
      </c>
      <c r="B46" s="2" t="s">
        <v>83</v>
      </c>
      <c r="C46" s="4">
        <v>-26.2</v>
      </c>
      <c r="D46" s="4">
        <f t="shared" ref="D46:Q46" si="44">C46-1</f>
        <v>-27.2</v>
      </c>
      <c r="E46" s="4">
        <f t="shared" si="44"/>
        <v>-28.2</v>
      </c>
      <c r="F46" s="4">
        <f t="shared" si="44"/>
        <v>-29.2</v>
      </c>
      <c r="G46" s="4">
        <f t="shared" si="44"/>
        <v>-30.2</v>
      </c>
      <c r="H46" s="4">
        <f t="shared" si="44"/>
        <v>-31.2</v>
      </c>
      <c r="I46" s="4">
        <f t="shared" si="44"/>
        <v>-32.200000000000003</v>
      </c>
      <c r="J46" s="4">
        <f t="shared" si="44"/>
        <v>-33.200000000000003</v>
      </c>
      <c r="K46" s="4">
        <f t="shared" si="44"/>
        <v>-34.200000000000003</v>
      </c>
      <c r="L46" s="4">
        <f t="shared" si="44"/>
        <v>-35.200000000000003</v>
      </c>
      <c r="M46" s="4">
        <f t="shared" si="44"/>
        <v>-36.200000000000003</v>
      </c>
      <c r="N46" s="4">
        <f t="shared" si="44"/>
        <v>-37.200000000000003</v>
      </c>
      <c r="O46" s="4">
        <f t="shared" si="44"/>
        <v>-38.200000000000003</v>
      </c>
      <c r="P46" s="4">
        <f t="shared" si="44"/>
        <v>-39.200000000000003</v>
      </c>
      <c r="Q46" s="4">
        <f t="shared" si="44"/>
        <v>-40.200000000000003</v>
      </c>
    </row>
    <row r="47" spans="1:17" ht="15.75" x14ac:dyDescent="0.25">
      <c r="A47" s="2" t="s">
        <v>155</v>
      </c>
      <c r="B47" s="2" t="s">
        <v>83</v>
      </c>
      <c r="C47" s="4">
        <v>-2.4</v>
      </c>
      <c r="D47" s="4">
        <f t="shared" ref="D47:Q47" si="45">C47-1</f>
        <v>-3.4</v>
      </c>
      <c r="E47" s="4">
        <f t="shared" si="45"/>
        <v>-4.4000000000000004</v>
      </c>
      <c r="F47" s="4">
        <f t="shared" si="45"/>
        <v>-5.4</v>
      </c>
      <c r="G47" s="4">
        <f t="shared" si="45"/>
        <v>-6.4</v>
      </c>
      <c r="H47" s="4">
        <f t="shared" si="45"/>
        <v>-7.4</v>
      </c>
      <c r="I47" s="4">
        <f t="shared" si="45"/>
        <v>-8.4</v>
      </c>
      <c r="J47" s="4">
        <f t="shared" si="45"/>
        <v>-9.4</v>
      </c>
      <c r="K47" s="4">
        <f t="shared" si="45"/>
        <v>-10.4</v>
      </c>
      <c r="L47" s="4">
        <f t="shared" si="45"/>
        <v>-11.4</v>
      </c>
      <c r="M47" s="4">
        <f t="shared" si="45"/>
        <v>-12.4</v>
      </c>
      <c r="N47" s="4">
        <f t="shared" si="45"/>
        <v>-13.4</v>
      </c>
      <c r="O47" s="4">
        <f t="shared" si="45"/>
        <v>-14.4</v>
      </c>
      <c r="P47" s="4">
        <f t="shared" si="45"/>
        <v>-15.4</v>
      </c>
      <c r="Q47" s="4">
        <f t="shared" si="45"/>
        <v>-16.399999999999999</v>
      </c>
    </row>
    <row r="48" spans="1:17" ht="15.75" x14ac:dyDescent="0.25">
      <c r="A48" s="2" t="s">
        <v>149</v>
      </c>
      <c r="B48" s="2" t="s">
        <v>83</v>
      </c>
      <c r="C48" s="4">
        <v>-13</v>
      </c>
      <c r="D48" s="4">
        <f t="shared" ref="D48:Q48" si="46">C48-1</f>
        <v>-14</v>
      </c>
      <c r="E48" s="4">
        <f t="shared" si="46"/>
        <v>-15</v>
      </c>
      <c r="F48" s="4">
        <f t="shared" si="46"/>
        <v>-16</v>
      </c>
      <c r="G48" s="4">
        <f t="shared" si="46"/>
        <v>-17</v>
      </c>
      <c r="H48" s="4">
        <f t="shared" si="46"/>
        <v>-18</v>
      </c>
      <c r="I48" s="4">
        <f t="shared" si="46"/>
        <v>-19</v>
      </c>
      <c r="J48" s="4">
        <f t="shared" si="46"/>
        <v>-20</v>
      </c>
      <c r="K48" s="4">
        <f t="shared" si="46"/>
        <v>-21</v>
      </c>
      <c r="L48" s="4">
        <f t="shared" si="46"/>
        <v>-22</v>
      </c>
      <c r="M48" s="4">
        <f t="shared" si="46"/>
        <v>-23</v>
      </c>
      <c r="N48" s="4">
        <f t="shared" si="46"/>
        <v>-24</v>
      </c>
      <c r="O48" s="4">
        <f t="shared" si="46"/>
        <v>-25</v>
      </c>
      <c r="P48" s="4">
        <f t="shared" si="46"/>
        <v>-26</v>
      </c>
      <c r="Q48" s="4">
        <f t="shared" si="46"/>
        <v>-27</v>
      </c>
    </row>
    <row r="49" spans="1:17" ht="15.75" x14ac:dyDescent="0.25">
      <c r="A49" s="2" t="s">
        <v>154</v>
      </c>
      <c r="B49" s="2" t="s">
        <v>83</v>
      </c>
      <c r="C49" s="4">
        <v>40.799999999999997</v>
      </c>
      <c r="D49" s="4">
        <f t="shared" ref="D49:Q49" si="47">C49-1</f>
        <v>39.799999999999997</v>
      </c>
      <c r="E49" s="4">
        <f t="shared" si="47"/>
        <v>38.799999999999997</v>
      </c>
      <c r="F49" s="4">
        <f t="shared" si="47"/>
        <v>37.799999999999997</v>
      </c>
      <c r="G49" s="4">
        <f t="shared" si="47"/>
        <v>36.799999999999997</v>
      </c>
      <c r="H49" s="4">
        <f t="shared" si="47"/>
        <v>35.799999999999997</v>
      </c>
      <c r="I49" s="4">
        <f t="shared" si="47"/>
        <v>34.799999999999997</v>
      </c>
      <c r="J49" s="4">
        <f t="shared" si="47"/>
        <v>33.799999999999997</v>
      </c>
      <c r="K49" s="4">
        <f t="shared" si="47"/>
        <v>32.799999999999997</v>
      </c>
      <c r="L49" s="4">
        <f t="shared" si="47"/>
        <v>31.799999999999997</v>
      </c>
      <c r="M49" s="4">
        <f t="shared" si="47"/>
        <v>30.799999999999997</v>
      </c>
      <c r="N49" s="4">
        <f t="shared" si="47"/>
        <v>29.799999999999997</v>
      </c>
      <c r="O49" s="4">
        <f t="shared" si="47"/>
        <v>28.799999999999997</v>
      </c>
      <c r="P49" s="4">
        <f t="shared" si="47"/>
        <v>27.799999999999997</v>
      </c>
      <c r="Q49" s="4">
        <f t="shared" si="47"/>
        <v>26.799999999999997</v>
      </c>
    </row>
    <row r="50" spans="1:17" ht="15.75" x14ac:dyDescent="0.25">
      <c r="A50" s="2" t="s">
        <v>150</v>
      </c>
      <c r="B50" s="2" t="s">
        <v>83</v>
      </c>
      <c r="C50" s="4">
        <v>1.4</v>
      </c>
      <c r="D50" s="4">
        <f t="shared" ref="D50:Q50" si="48">C50-1</f>
        <v>0.39999999999999991</v>
      </c>
      <c r="E50" s="4">
        <f t="shared" si="48"/>
        <v>-0.60000000000000009</v>
      </c>
      <c r="F50" s="4">
        <f t="shared" si="48"/>
        <v>-1.6</v>
      </c>
      <c r="G50" s="4">
        <f t="shared" si="48"/>
        <v>-2.6</v>
      </c>
      <c r="H50" s="4">
        <f t="shared" si="48"/>
        <v>-3.6</v>
      </c>
      <c r="I50" s="4">
        <f t="shared" si="48"/>
        <v>-4.5999999999999996</v>
      </c>
      <c r="J50" s="4">
        <f t="shared" si="48"/>
        <v>-5.6</v>
      </c>
      <c r="K50" s="4">
        <f t="shared" si="48"/>
        <v>-6.6</v>
      </c>
      <c r="L50" s="4">
        <f t="shared" si="48"/>
        <v>-7.6</v>
      </c>
      <c r="M50" s="4">
        <f t="shared" si="48"/>
        <v>-8.6</v>
      </c>
      <c r="N50" s="4">
        <f t="shared" si="48"/>
        <v>-9.6</v>
      </c>
      <c r="O50" s="4">
        <f t="shared" si="48"/>
        <v>-10.6</v>
      </c>
      <c r="P50" s="4">
        <f t="shared" si="48"/>
        <v>-11.6</v>
      </c>
      <c r="Q50" s="4">
        <f t="shared" si="48"/>
        <v>-12.6</v>
      </c>
    </row>
    <row r="51" spans="1:17" ht="15.75" x14ac:dyDescent="0.25">
      <c r="A51" s="2" t="s">
        <v>151</v>
      </c>
      <c r="B51" s="2" t="s">
        <v>83</v>
      </c>
      <c r="C51" s="4">
        <v>47.5</v>
      </c>
      <c r="D51" s="4">
        <f t="shared" ref="D51:Q51" si="49">C51-1</f>
        <v>46.5</v>
      </c>
      <c r="E51" s="4">
        <f t="shared" si="49"/>
        <v>45.5</v>
      </c>
      <c r="F51" s="4">
        <f t="shared" si="49"/>
        <v>44.5</v>
      </c>
      <c r="G51" s="4">
        <f t="shared" si="49"/>
        <v>43.5</v>
      </c>
      <c r="H51" s="4">
        <f t="shared" si="49"/>
        <v>42.5</v>
      </c>
      <c r="I51" s="4">
        <f t="shared" si="49"/>
        <v>41.5</v>
      </c>
      <c r="J51" s="4">
        <f t="shared" si="49"/>
        <v>40.5</v>
      </c>
      <c r="K51" s="4">
        <f t="shared" si="49"/>
        <v>39.5</v>
      </c>
      <c r="L51" s="4">
        <f t="shared" si="49"/>
        <v>38.5</v>
      </c>
      <c r="M51" s="4">
        <f t="shared" si="49"/>
        <v>37.5</v>
      </c>
      <c r="N51" s="4">
        <f t="shared" si="49"/>
        <v>36.5</v>
      </c>
      <c r="O51" s="4">
        <f t="shared" si="49"/>
        <v>35.5</v>
      </c>
      <c r="P51" s="4">
        <f t="shared" si="49"/>
        <v>34.5</v>
      </c>
      <c r="Q51" s="4">
        <f t="shared" si="49"/>
        <v>33.5</v>
      </c>
    </row>
    <row r="52" spans="1:17" ht="15.75" x14ac:dyDescent="0.25">
      <c r="A52" s="6" t="s">
        <v>153</v>
      </c>
      <c r="B52" s="6" t="s">
        <v>83</v>
      </c>
      <c r="C52" s="30">
        <f>COUNTIF(C2:C51,"&lt;0")*2</f>
        <v>38</v>
      </c>
      <c r="D52" s="30">
        <f t="shared" ref="D52:Q52" si="50">COUNTIF(D2:D51,"&lt;0")*2</f>
        <v>42</v>
      </c>
      <c r="E52" s="30">
        <f t="shared" si="50"/>
        <v>46</v>
      </c>
      <c r="F52" s="30">
        <f t="shared" si="50"/>
        <v>46</v>
      </c>
      <c r="G52" s="30">
        <f t="shared" si="50"/>
        <v>48</v>
      </c>
      <c r="H52" s="30">
        <f t="shared" si="50"/>
        <v>48</v>
      </c>
      <c r="I52" s="30">
        <f t="shared" si="50"/>
        <v>50</v>
      </c>
      <c r="J52" s="30">
        <f t="shared" si="50"/>
        <v>50</v>
      </c>
      <c r="K52" s="30">
        <f t="shared" si="50"/>
        <v>54</v>
      </c>
      <c r="L52" s="30">
        <f t="shared" si="50"/>
        <v>58</v>
      </c>
      <c r="M52" s="30">
        <f t="shared" si="50"/>
        <v>58</v>
      </c>
      <c r="N52" s="30">
        <f t="shared" si="50"/>
        <v>58</v>
      </c>
      <c r="O52" s="30">
        <f t="shared" si="50"/>
        <v>58</v>
      </c>
      <c r="P52" s="30">
        <f t="shared" si="50"/>
        <v>58</v>
      </c>
      <c r="Q52" s="30">
        <f t="shared" si="50"/>
        <v>60</v>
      </c>
    </row>
  </sheetData>
  <sortState ref="A2:Q52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2"/>
  <sheetViews>
    <sheetView tabSelected="1" workbookViewId="0">
      <selection activeCell="F1" sqref="F1:Q1"/>
    </sheetView>
  </sheetViews>
  <sheetFormatPr defaultRowHeight="15" x14ac:dyDescent="0.25"/>
  <cols>
    <col min="1" max="1" width="17" bestFit="1" customWidth="1"/>
    <col min="2" max="2" width="15.42578125" bestFit="1" customWidth="1"/>
    <col min="3" max="3" width="11.140625" bestFit="1" customWidth="1"/>
    <col min="4" max="4" width="10.140625" bestFit="1" customWidth="1"/>
    <col min="5" max="5" width="10.28515625" customWidth="1"/>
    <col min="6" max="14" width="9.7109375" bestFit="1" customWidth="1"/>
    <col min="15" max="17" width="10.85546875" bestFit="1" customWidth="1"/>
  </cols>
  <sheetData>
    <row r="1" spans="1:26" ht="15.75" x14ac:dyDescent="0.25">
      <c r="A1" s="1" t="s">
        <v>77</v>
      </c>
      <c r="B1" s="1" t="s">
        <v>186</v>
      </c>
      <c r="C1" s="1" t="s">
        <v>171</v>
      </c>
      <c r="D1" s="1" t="s">
        <v>169</v>
      </c>
      <c r="E1" s="1" t="s">
        <v>235</v>
      </c>
      <c r="F1" s="1" t="s">
        <v>236</v>
      </c>
      <c r="G1" s="1" t="s">
        <v>237</v>
      </c>
      <c r="H1" s="1" t="s">
        <v>238</v>
      </c>
      <c r="I1" s="1" t="s">
        <v>239</v>
      </c>
      <c r="J1" s="1" t="s">
        <v>240</v>
      </c>
      <c r="K1" s="1" t="s">
        <v>241</v>
      </c>
      <c r="L1" s="1" t="s">
        <v>242</v>
      </c>
      <c r="M1" s="1" t="s">
        <v>243</v>
      </c>
      <c r="N1" s="1" t="s">
        <v>244</v>
      </c>
      <c r="O1" s="1" t="s">
        <v>245</v>
      </c>
      <c r="P1" s="1" t="s">
        <v>246</v>
      </c>
      <c r="Q1" s="1" t="s">
        <v>247</v>
      </c>
      <c r="R1" s="1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2" t="s">
        <v>82</v>
      </c>
      <c r="B2" s="2" t="s">
        <v>83</v>
      </c>
      <c r="C2" s="5">
        <v>14</v>
      </c>
      <c r="D2" s="4">
        <v>28.9</v>
      </c>
      <c r="E2" s="4">
        <f t="shared" ref="E2:E33" si="0">(C2+D2)/2</f>
        <v>21.45</v>
      </c>
      <c r="F2" s="4">
        <f t="shared" ref="F2:Q2" si="1">E2-1</f>
        <v>20.45</v>
      </c>
      <c r="G2" s="4">
        <f t="shared" si="1"/>
        <v>19.45</v>
      </c>
      <c r="H2" s="4">
        <f t="shared" si="1"/>
        <v>18.45</v>
      </c>
      <c r="I2" s="4">
        <f t="shared" si="1"/>
        <v>17.45</v>
      </c>
      <c r="J2" s="4">
        <f t="shared" si="1"/>
        <v>16.45</v>
      </c>
      <c r="K2" s="4">
        <f t="shared" si="1"/>
        <v>15.45</v>
      </c>
      <c r="L2" s="4">
        <f t="shared" si="1"/>
        <v>14.45</v>
      </c>
      <c r="M2" s="4">
        <f t="shared" si="1"/>
        <v>13.45</v>
      </c>
      <c r="N2" s="4">
        <f t="shared" si="1"/>
        <v>12.45</v>
      </c>
      <c r="O2" s="4">
        <f t="shared" si="1"/>
        <v>11.45</v>
      </c>
      <c r="P2" s="4">
        <f t="shared" si="1"/>
        <v>10.45</v>
      </c>
      <c r="Q2" s="4">
        <f t="shared" si="1"/>
        <v>9.4499999999999993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2" t="s">
        <v>84</v>
      </c>
      <c r="B3" s="2" t="s">
        <v>83</v>
      </c>
      <c r="C3" s="5">
        <v>12</v>
      </c>
      <c r="D3" s="4">
        <v>17.100000000000001</v>
      </c>
      <c r="E3" s="4">
        <f t="shared" si="0"/>
        <v>14.55</v>
      </c>
      <c r="F3" s="4">
        <f t="shared" ref="F3:Q3" si="2">E3-1</f>
        <v>13.55</v>
      </c>
      <c r="G3" s="4">
        <f t="shared" si="2"/>
        <v>12.55</v>
      </c>
      <c r="H3" s="4">
        <f t="shared" si="2"/>
        <v>11.55</v>
      </c>
      <c r="I3" s="4">
        <f t="shared" si="2"/>
        <v>10.55</v>
      </c>
      <c r="J3" s="4">
        <f t="shared" si="2"/>
        <v>9.5500000000000007</v>
      </c>
      <c r="K3" s="4">
        <f t="shared" si="2"/>
        <v>8.5500000000000007</v>
      </c>
      <c r="L3" s="4">
        <f t="shared" si="2"/>
        <v>7.5500000000000007</v>
      </c>
      <c r="M3" s="4">
        <f t="shared" si="2"/>
        <v>6.5500000000000007</v>
      </c>
      <c r="N3" s="4">
        <f t="shared" si="2"/>
        <v>5.5500000000000007</v>
      </c>
      <c r="O3" s="4">
        <f t="shared" si="2"/>
        <v>4.5500000000000007</v>
      </c>
      <c r="P3" s="4">
        <f t="shared" si="2"/>
        <v>3.5500000000000007</v>
      </c>
      <c r="Q3" s="4">
        <f t="shared" si="2"/>
        <v>2.5500000000000007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A4" s="2" t="s">
        <v>85</v>
      </c>
      <c r="B4" s="2" t="s">
        <v>83</v>
      </c>
      <c r="C4" s="5">
        <v>7</v>
      </c>
      <c r="D4" s="4">
        <v>7.4</v>
      </c>
      <c r="E4" s="4">
        <f t="shared" si="0"/>
        <v>7.2</v>
      </c>
      <c r="F4" s="4">
        <f t="shared" ref="F4:Q4" si="3">E4-1</f>
        <v>6.2</v>
      </c>
      <c r="G4" s="4">
        <f t="shared" si="3"/>
        <v>5.2</v>
      </c>
      <c r="H4" s="4">
        <f t="shared" si="3"/>
        <v>4.2</v>
      </c>
      <c r="I4" s="4">
        <f t="shared" si="3"/>
        <v>3.2</v>
      </c>
      <c r="J4" s="4">
        <f t="shared" si="3"/>
        <v>2.2000000000000002</v>
      </c>
      <c r="K4" s="4">
        <f t="shared" si="3"/>
        <v>1.2000000000000002</v>
      </c>
      <c r="L4" s="4">
        <f t="shared" si="3"/>
        <v>0.20000000000000018</v>
      </c>
      <c r="M4" s="4">
        <f t="shared" si="3"/>
        <v>-0.79999999999999982</v>
      </c>
      <c r="N4" s="4">
        <f t="shared" si="3"/>
        <v>-1.7999999999999998</v>
      </c>
      <c r="O4" s="4">
        <f t="shared" si="3"/>
        <v>-2.8</v>
      </c>
      <c r="P4" s="4">
        <f t="shared" si="3"/>
        <v>-3.8</v>
      </c>
      <c r="Q4" s="4">
        <f t="shared" si="3"/>
        <v>-4.8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2" t="s">
        <v>86</v>
      </c>
      <c r="B5" s="2" t="s">
        <v>83</v>
      </c>
      <c r="C5" s="5">
        <v>14</v>
      </c>
      <c r="D5" s="4">
        <v>28.6</v>
      </c>
      <c r="E5" s="4">
        <f t="shared" si="0"/>
        <v>21.3</v>
      </c>
      <c r="F5" s="4">
        <f t="shared" ref="F5:Q5" si="4">E5-1</f>
        <v>20.3</v>
      </c>
      <c r="G5" s="4">
        <f t="shared" si="4"/>
        <v>19.3</v>
      </c>
      <c r="H5" s="4">
        <f t="shared" si="4"/>
        <v>18.3</v>
      </c>
      <c r="I5" s="4">
        <f t="shared" si="4"/>
        <v>17.3</v>
      </c>
      <c r="J5" s="4">
        <f t="shared" si="4"/>
        <v>16.3</v>
      </c>
      <c r="K5" s="4">
        <f t="shared" si="4"/>
        <v>15.3</v>
      </c>
      <c r="L5" s="4">
        <f t="shared" si="4"/>
        <v>14.3</v>
      </c>
      <c r="M5" s="4">
        <f t="shared" si="4"/>
        <v>13.3</v>
      </c>
      <c r="N5" s="4">
        <f t="shared" si="4"/>
        <v>12.3</v>
      </c>
      <c r="O5" s="4">
        <f t="shared" si="4"/>
        <v>11.3</v>
      </c>
      <c r="P5" s="4">
        <f t="shared" si="4"/>
        <v>10.3</v>
      </c>
      <c r="Q5" s="4">
        <f t="shared" si="4"/>
        <v>9.3000000000000007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x14ac:dyDescent="0.25">
      <c r="A6" s="2" t="s">
        <v>166</v>
      </c>
      <c r="B6" s="2" t="s">
        <v>83</v>
      </c>
      <c r="C6" s="5">
        <v>-9</v>
      </c>
      <c r="D6" s="4">
        <v>-25.8</v>
      </c>
      <c r="E6" s="4">
        <f t="shared" si="0"/>
        <v>-17.399999999999999</v>
      </c>
      <c r="F6" s="4">
        <f t="shared" ref="F6:Q6" si="5">E6-1</f>
        <v>-18.399999999999999</v>
      </c>
      <c r="G6" s="4">
        <f t="shared" si="5"/>
        <v>-19.399999999999999</v>
      </c>
      <c r="H6" s="4">
        <f t="shared" si="5"/>
        <v>-20.399999999999999</v>
      </c>
      <c r="I6" s="4">
        <f t="shared" si="5"/>
        <v>-21.4</v>
      </c>
      <c r="J6" s="4">
        <f t="shared" si="5"/>
        <v>-22.4</v>
      </c>
      <c r="K6" s="4">
        <f t="shared" si="5"/>
        <v>-23.4</v>
      </c>
      <c r="L6" s="4">
        <f t="shared" si="5"/>
        <v>-24.4</v>
      </c>
      <c r="M6" s="4">
        <f t="shared" si="5"/>
        <v>-25.4</v>
      </c>
      <c r="N6" s="4">
        <f t="shared" si="5"/>
        <v>-26.4</v>
      </c>
      <c r="O6" s="4">
        <f t="shared" si="5"/>
        <v>-27.4</v>
      </c>
      <c r="P6" s="4">
        <f t="shared" si="5"/>
        <v>-28.4</v>
      </c>
      <c r="Q6" s="4">
        <f t="shared" si="5"/>
        <v>-29.4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x14ac:dyDescent="0.25">
      <c r="A7" s="2" t="s">
        <v>98</v>
      </c>
      <c r="B7" s="2" t="s">
        <v>83</v>
      </c>
      <c r="C7" s="5">
        <v>-1</v>
      </c>
      <c r="D7" s="4">
        <v>-2.5</v>
      </c>
      <c r="E7" s="4">
        <f t="shared" si="0"/>
        <v>-1.75</v>
      </c>
      <c r="F7" s="4">
        <f t="shared" ref="F7:Q7" si="6">E7-1</f>
        <v>-2.75</v>
      </c>
      <c r="G7" s="4">
        <f t="shared" si="6"/>
        <v>-3.75</v>
      </c>
      <c r="H7" s="4">
        <f t="shared" si="6"/>
        <v>-4.75</v>
      </c>
      <c r="I7" s="4">
        <f t="shared" si="6"/>
        <v>-5.75</v>
      </c>
      <c r="J7" s="4">
        <f t="shared" si="6"/>
        <v>-6.75</v>
      </c>
      <c r="K7" s="4">
        <f t="shared" si="6"/>
        <v>-7.75</v>
      </c>
      <c r="L7" s="4">
        <f t="shared" si="6"/>
        <v>-8.75</v>
      </c>
      <c r="M7" s="4">
        <f t="shared" si="6"/>
        <v>-9.75</v>
      </c>
      <c r="N7" s="4">
        <f t="shared" si="6"/>
        <v>-10.75</v>
      </c>
      <c r="O7" s="4">
        <f t="shared" si="6"/>
        <v>-11.75</v>
      </c>
      <c r="P7" s="4">
        <f t="shared" si="6"/>
        <v>-12.75</v>
      </c>
      <c r="Q7" s="4">
        <f t="shared" si="6"/>
        <v>-13.75</v>
      </c>
      <c r="R7" s="2"/>
      <c r="S7" s="2"/>
      <c r="T7" s="2"/>
      <c r="U7" s="2"/>
      <c r="V7" s="2"/>
      <c r="W7" s="2"/>
      <c r="X7" s="2"/>
      <c r="Y7" s="2"/>
      <c r="Z7" s="2"/>
    </row>
    <row r="8" spans="1:26" ht="15.75" x14ac:dyDescent="0.25">
      <c r="A8" s="2" t="s">
        <v>101</v>
      </c>
      <c r="B8" s="2" t="s">
        <v>83</v>
      </c>
      <c r="C8" s="5">
        <v>-7</v>
      </c>
      <c r="D8" s="4">
        <v>-12</v>
      </c>
      <c r="E8" s="4">
        <f t="shared" si="0"/>
        <v>-9.5</v>
      </c>
      <c r="F8" s="4">
        <f t="shared" ref="F8:Q8" si="7">E8-1</f>
        <v>-10.5</v>
      </c>
      <c r="G8" s="4">
        <f t="shared" si="7"/>
        <v>-11.5</v>
      </c>
      <c r="H8" s="4">
        <f t="shared" si="7"/>
        <v>-12.5</v>
      </c>
      <c r="I8" s="4">
        <f t="shared" si="7"/>
        <v>-13.5</v>
      </c>
      <c r="J8" s="4">
        <f t="shared" si="7"/>
        <v>-14.5</v>
      </c>
      <c r="K8" s="4">
        <f t="shared" si="7"/>
        <v>-15.5</v>
      </c>
      <c r="L8" s="4">
        <f t="shared" si="7"/>
        <v>-16.5</v>
      </c>
      <c r="M8" s="4">
        <f t="shared" si="7"/>
        <v>-17.5</v>
      </c>
      <c r="N8" s="4">
        <f t="shared" si="7"/>
        <v>-18.5</v>
      </c>
      <c r="O8" s="4">
        <f t="shared" si="7"/>
        <v>-19.5</v>
      </c>
      <c r="P8" s="4">
        <f t="shared" si="7"/>
        <v>-20.5</v>
      </c>
      <c r="Q8" s="4">
        <f t="shared" si="7"/>
        <v>-21.5</v>
      </c>
      <c r="R8" s="2"/>
      <c r="S8" s="2"/>
      <c r="T8" s="2"/>
      <c r="U8" s="2"/>
      <c r="V8" s="2"/>
      <c r="W8" s="2"/>
      <c r="X8" s="2"/>
      <c r="Y8" s="2"/>
      <c r="Z8" s="2"/>
    </row>
    <row r="9" spans="1:26" ht="15.75" x14ac:dyDescent="0.25">
      <c r="A9" s="2" t="s">
        <v>108</v>
      </c>
      <c r="B9" s="2" t="s">
        <v>83</v>
      </c>
      <c r="C9" s="5">
        <v>-8</v>
      </c>
      <c r="D9" s="4">
        <v>-10.7</v>
      </c>
      <c r="E9" s="4">
        <f t="shared" si="0"/>
        <v>-9.35</v>
      </c>
      <c r="F9" s="4">
        <f t="shared" ref="F9:Q9" si="8">E9-1</f>
        <v>-10.35</v>
      </c>
      <c r="G9" s="4">
        <f t="shared" si="8"/>
        <v>-11.35</v>
      </c>
      <c r="H9" s="4">
        <f t="shared" si="8"/>
        <v>-12.35</v>
      </c>
      <c r="I9" s="4">
        <f t="shared" si="8"/>
        <v>-13.35</v>
      </c>
      <c r="J9" s="4">
        <f t="shared" si="8"/>
        <v>-14.35</v>
      </c>
      <c r="K9" s="4">
        <f t="shared" si="8"/>
        <v>-15.35</v>
      </c>
      <c r="L9" s="4">
        <f t="shared" si="8"/>
        <v>-16.350000000000001</v>
      </c>
      <c r="M9" s="4">
        <f t="shared" si="8"/>
        <v>-17.350000000000001</v>
      </c>
      <c r="N9" s="4">
        <f t="shared" si="8"/>
        <v>-18.350000000000001</v>
      </c>
      <c r="O9" s="4">
        <f t="shared" si="8"/>
        <v>-19.350000000000001</v>
      </c>
      <c r="P9" s="4">
        <f t="shared" si="8"/>
        <v>-20.350000000000001</v>
      </c>
      <c r="Q9" s="4">
        <f t="shared" si="8"/>
        <v>-21.35</v>
      </c>
      <c r="R9" s="2"/>
      <c r="S9" s="2"/>
      <c r="T9" s="2"/>
      <c r="U9" s="2"/>
      <c r="V9" s="2"/>
      <c r="W9" s="2"/>
      <c r="X9" s="2"/>
      <c r="Y9" s="2"/>
      <c r="Z9" s="2"/>
    </row>
    <row r="10" spans="1:26" ht="15.75" x14ac:dyDescent="0.25">
      <c r="A10" s="2" t="s">
        <v>165</v>
      </c>
      <c r="B10" s="2" t="s">
        <v>83</v>
      </c>
      <c r="C10" s="5">
        <v>2</v>
      </c>
      <c r="D10" s="4">
        <v>3.2</v>
      </c>
      <c r="E10" s="4">
        <f t="shared" si="0"/>
        <v>2.6</v>
      </c>
      <c r="F10" s="4">
        <f t="shared" ref="F10:Q10" si="9">E10-1</f>
        <v>1.6</v>
      </c>
      <c r="G10" s="4">
        <f t="shared" si="9"/>
        <v>0.60000000000000009</v>
      </c>
      <c r="H10" s="4">
        <f t="shared" si="9"/>
        <v>-0.39999999999999991</v>
      </c>
      <c r="I10" s="4">
        <f t="shared" si="9"/>
        <v>-1.4</v>
      </c>
      <c r="J10" s="4">
        <f t="shared" si="9"/>
        <v>-2.4</v>
      </c>
      <c r="K10" s="4">
        <f t="shared" si="9"/>
        <v>-3.4</v>
      </c>
      <c r="L10" s="4">
        <f t="shared" si="9"/>
        <v>-4.4000000000000004</v>
      </c>
      <c r="M10" s="4">
        <f t="shared" si="9"/>
        <v>-5.4</v>
      </c>
      <c r="N10" s="4">
        <f t="shared" si="9"/>
        <v>-6.4</v>
      </c>
      <c r="O10" s="4">
        <f t="shared" si="9"/>
        <v>-7.4</v>
      </c>
      <c r="P10" s="4">
        <f t="shared" si="9"/>
        <v>-8.4</v>
      </c>
      <c r="Q10" s="4">
        <f t="shared" si="9"/>
        <v>-9.4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ht="15.75" x14ac:dyDescent="0.25">
      <c r="A11" s="2" t="s">
        <v>164</v>
      </c>
      <c r="B11" s="2" t="s">
        <v>83</v>
      </c>
      <c r="C11" s="2">
        <v>6</v>
      </c>
      <c r="D11" s="4">
        <v>8.3000000000000007</v>
      </c>
      <c r="E11" s="4">
        <f t="shared" si="0"/>
        <v>7.15</v>
      </c>
      <c r="F11" s="4">
        <f t="shared" ref="F11:Q11" si="10">E11-1</f>
        <v>6.15</v>
      </c>
      <c r="G11" s="4">
        <f t="shared" si="10"/>
        <v>5.15</v>
      </c>
      <c r="H11" s="4">
        <f t="shared" si="10"/>
        <v>4.1500000000000004</v>
      </c>
      <c r="I11" s="4">
        <f t="shared" si="10"/>
        <v>3.1500000000000004</v>
      </c>
      <c r="J11" s="4">
        <f t="shared" si="10"/>
        <v>2.1500000000000004</v>
      </c>
      <c r="K11" s="4">
        <f t="shared" si="10"/>
        <v>1.1500000000000004</v>
      </c>
      <c r="L11" s="4">
        <f t="shared" si="10"/>
        <v>0.15000000000000036</v>
      </c>
      <c r="M11" s="4">
        <f t="shared" si="10"/>
        <v>-0.84999999999999964</v>
      </c>
      <c r="N11" s="4">
        <f t="shared" si="10"/>
        <v>-1.8499999999999996</v>
      </c>
      <c r="O11" s="4">
        <f t="shared" si="10"/>
        <v>-2.8499999999999996</v>
      </c>
      <c r="P11" s="4">
        <f t="shared" si="10"/>
        <v>-3.8499999999999996</v>
      </c>
      <c r="Q11" s="4">
        <f t="shared" si="10"/>
        <v>-4.8499999999999996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ht="15.75" x14ac:dyDescent="0.25">
      <c r="A12" s="2" t="s">
        <v>163</v>
      </c>
      <c r="B12" s="2" t="s">
        <v>83</v>
      </c>
      <c r="C12" s="2">
        <v>-20</v>
      </c>
      <c r="D12" s="4">
        <v>-32.299999999999997</v>
      </c>
      <c r="E12" s="4">
        <f t="shared" si="0"/>
        <v>-26.15</v>
      </c>
      <c r="F12" s="4">
        <f t="shared" ref="F12:Q12" si="11">E12-1</f>
        <v>-27.15</v>
      </c>
      <c r="G12" s="4">
        <f t="shared" si="11"/>
        <v>-28.15</v>
      </c>
      <c r="H12" s="4">
        <f t="shared" si="11"/>
        <v>-29.15</v>
      </c>
      <c r="I12" s="4">
        <f t="shared" si="11"/>
        <v>-30.15</v>
      </c>
      <c r="J12" s="4">
        <f t="shared" si="11"/>
        <v>-31.15</v>
      </c>
      <c r="K12" s="4">
        <f t="shared" si="11"/>
        <v>-32.15</v>
      </c>
      <c r="L12" s="4">
        <f t="shared" si="11"/>
        <v>-33.15</v>
      </c>
      <c r="M12" s="4">
        <f t="shared" si="11"/>
        <v>-34.15</v>
      </c>
      <c r="N12" s="4">
        <f t="shared" si="11"/>
        <v>-35.15</v>
      </c>
      <c r="O12" s="4">
        <f t="shared" si="11"/>
        <v>-36.15</v>
      </c>
      <c r="P12" s="4">
        <f t="shared" si="11"/>
        <v>-37.15</v>
      </c>
      <c r="Q12" s="4">
        <f t="shared" si="11"/>
        <v>-38.15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ht="15.75" x14ac:dyDescent="0.25">
      <c r="A13" s="2" t="s">
        <v>111</v>
      </c>
      <c r="B13" s="2" t="s">
        <v>83</v>
      </c>
      <c r="C13" s="5">
        <v>18</v>
      </c>
      <c r="D13" s="4">
        <v>34.299999999999997</v>
      </c>
      <c r="E13" s="4">
        <f t="shared" si="0"/>
        <v>26.15</v>
      </c>
      <c r="F13" s="4">
        <f t="shared" ref="F13:Q13" si="12">E13-1</f>
        <v>25.15</v>
      </c>
      <c r="G13" s="4">
        <f t="shared" si="12"/>
        <v>24.15</v>
      </c>
      <c r="H13" s="4">
        <f t="shared" si="12"/>
        <v>23.15</v>
      </c>
      <c r="I13" s="4">
        <f t="shared" si="12"/>
        <v>22.15</v>
      </c>
      <c r="J13" s="4">
        <f t="shared" si="12"/>
        <v>21.15</v>
      </c>
      <c r="K13" s="4">
        <f t="shared" si="12"/>
        <v>20.149999999999999</v>
      </c>
      <c r="L13" s="4">
        <f t="shared" si="12"/>
        <v>19.149999999999999</v>
      </c>
      <c r="M13" s="4">
        <f t="shared" si="12"/>
        <v>18.149999999999999</v>
      </c>
      <c r="N13" s="4">
        <f t="shared" si="12"/>
        <v>17.149999999999999</v>
      </c>
      <c r="O13" s="4">
        <f t="shared" si="12"/>
        <v>16.149999999999999</v>
      </c>
      <c r="P13" s="4">
        <f t="shared" si="12"/>
        <v>15.149999999999999</v>
      </c>
      <c r="Q13" s="4">
        <f t="shared" si="12"/>
        <v>14.149999999999999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ht="15.75" x14ac:dyDescent="0.25">
      <c r="A14" s="2" t="s">
        <v>113</v>
      </c>
      <c r="B14" s="2" t="s">
        <v>83</v>
      </c>
      <c r="C14" s="5">
        <v>-8</v>
      </c>
      <c r="D14" s="4">
        <v>-14.5</v>
      </c>
      <c r="E14" s="4">
        <f t="shared" si="0"/>
        <v>-11.25</v>
      </c>
      <c r="F14" s="4">
        <f t="shared" ref="F14:Q14" si="13">E14-1</f>
        <v>-12.25</v>
      </c>
      <c r="G14" s="4">
        <f t="shared" si="13"/>
        <v>-13.25</v>
      </c>
      <c r="H14" s="4">
        <f t="shared" si="13"/>
        <v>-14.25</v>
      </c>
      <c r="I14" s="4">
        <f t="shared" si="13"/>
        <v>-15.25</v>
      </c>
      <c r="J14" s="4">
        <f t="shared" si="13"/>
        <v>-16.25</v>
      </c>
      <c r="K14" s="4">
        <f t="shared" si="13"/>
        <v>-17.25</v>
      </c>
      <c r="L14" s="4">
        <f t="shared" si="13"/>
        <v>-18.25</v>
      </c>
      <c r="M14" s="4">
        <f t="shared" si="13"/>
        <v>-19.25</v>
      </c>
      <c r="N14" s="4">
        <f t="shared" si="13"/>
        <v>-20.25</v>
      </c>
      <c r="O14" s="4">
        <f t="shared" si="13"/>
        <v>-21.25</v>
      </c>
      <c r="P14" s="4">
        <f t="shared" si="13"/>
        <v>-22.25</v>
      </c>
      <c r="Q14" s="4">
        <f t="shared" si="13"/>
        <v>-23.25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15.75" x14ac:dyDescent="0.25">
      <c r="A15" s="2" t="s">
        <v>115</v>
      </c>
      <c r="B15" s="2" t="s">
        <v>83</v>
      </c>
      <c r="C15" s="5">
        <v>5</v>
      </c>
      <c r="D15" s="4">
        <v>19.5</v>
      </c>
      <c r="E15" s="4">
        <f t="shared" si="0"/>
        <v>12.25</v>
      </c>
      <c r="F15" s="4">
        <f t="shared" ref="F15:Q15" si="14">E15-1</f>
        <v>11.25</v>
      </c>
      <c r="G15" s="4">
        <f t="shared" si="14"/>
        <v>10.25</v>
      </c>
      <c r="H15" s="4">
        <f t="shared" si="14"/>
        <v>9.25</v>
      </c>
      <c r="I15" s="4">
        <f t="shared" si="14"/>
        <v>8.25</v>
      </c>
      <c r="J15" s="4">
        <f t="shared" si="14"/>
        <v>7.25</v>
      </c>
      <c r="K15" s="4">
        <f t="shared" si="14"/>
        <v>6.25</v>
      </c>
      <c r="L15" s="4">
        <f t="shared" si="14"/>
        <v>5.25</v>
      </c>
      <c r="M15" s="4">
        <f t="shared" si="14"/>
        <v>4.25</v>
      </c>
      <c r="N15" s="4">
        <f t="shared" si="14"/>
        <v>3.25</v>
      </c>
      <c r="O15" s="4">
        <f t="shared" si="14"/>
        <v>2.25</v>
      </c>
      <c r="P15" s="4">
        <f t="shared" si="14"/>
        <v>1.25</v>
      </c>
      <c r="Q15" s="4">
        <f t="shared" si="14"/>
        <v>0.25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2" t="s">
        <v>117</v>
      </c>
      <c r="B16" s="2" t="s">
        <v>83</v>
      </c>
      <c r="C16" s="5">
        <v>-1</v>
      </c>
      <c r="D16" s="4">
        <v>8.1</v>
      </c>
      <c r="E16" s="4">
        <f t="shared" si="0"/>
        <v>3.55</v>
      </c>
      <c r="F16" s="4">
        <f t="shared" ref="F16:Q16" si="15">E16-1</f>
        <v>2.5499999999999998</v>
      </c>
      <c r="G16" s="4">
        <f t="shared" si="15"/>
        <v>1.5499999999999998</v>
      </c>
      <c r="H16" s="4">
        <f t="shared" si="15"/>
        <v>0.54999999999999982</v>
      </c>
      <c r="I16" s="4">
        <f t="shared" si="15"/>
        <v>-0.45000000000000018</v>
      </c>
      <c r="J16" s="4">
        <f t="shared" si="15"/>
        <v>-1.4500000000000002</v>
      </c>
      <c r="K16" s="4">
        <f t="shared" si="15"/>
        <v>-2.4500000000000002</v>
      </c>
      <c r="L16" s="4">
        <f t="shared" si="15"/>
        <v>-3.45</v>
      </c>
      <c r="M16" s="4">
        <f t="shared" si="15"/>
        <v>-4.45</v>
      </c>
      <c r="N16" s="4">
        <f t="shared" si="15"/>
        <v>-5.45</v>
      </c>
      <c r="O16" s="4">
        <f t="shared" si="15"/>
        <v>-6.45</v>
      </c>
      <c r="P16" s="4">
        <f t="shared" si="15"/>
        <v>-7.45</v>
      </c>
      <c r="Q16" s="4">
        <f t="shared" si="15"/>
        <v>-8.4499999999999993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2" t="s">
        <v>119</v>
      </c>
      <c r="B17" s="2" t="s">
        <v>83</v>
      </c>
      <c r="C17" s="5">
        <v>12</v>
      </c>
      <c r="D17" s="4">
        <v>23.4</v>
      </c>
      <c r="E17" s="4">
        <f t="shared" si="0"/>
        <v>17.7</v>
      </c>
      <c r="F17" s="4">
        <f t="shared" ref="F17:Q17" si="16">E17-1</f>
        <v>16.7</v>
      </c>
      <c r="G17" s="4">
        <f t="shared" si="16"/>
        <v>15.7</v>
      </c>
      <c r="H17" s="4">
        <f t="shared" si="16"/>
        <v>14.7</v>
      </c>
      <c r="I17" s="4">
        <f t="shared" si="16"/>
        <v>13.7</v>
      </c>
      <c r="J17" s="4">
        <f t="shared" si="16"/>
        <v>12.7</v>
      </c>
      <c r="K17" s="4">
        <f t="shared" si="16"/>
        <v>11.7</v>
      </c>
      <c r="L17" s="4">
        <f t="shared" si="16"/>
        <v>10.7</v>
      </c>
      <c r="M17" s="4">
        <f t="shared" si="16"/>
        <v>9.6999999999999993</v>
      </c>
      <c r="N17" s="4">
        <f t="shared" si="16"/>
        <v>8.6999999999999993</v>
      </c>
      <c r="O17" s="4">
        <f t="shared" si="16"/>
        <v>7.6999999999999993</v>
      </c>
      <c r="P17" s="4">
        <f t="shared" si="16"/>
        <v>6.6999999999999993</v>
      </c>
      <c r="Q17" s="4">
        <f t="shared" si="16"/>
        <v>5.6999999999999993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ht="15.75" x14ac:dyDescent="0.25">
      <c r="A18" s="2" t="s">
        <v>121</v>
      </c>
      <c r="B18" s="2" t="s">
        <v>83</v>
      </c>
      <c r="C18" s="5">
        <v>13</v>
      </c>
      <c r="D18" s="4">
        <v>30.6</v>
      </c>
      <c r="E18" s="4">
        <f t="shared" si="0"/>
        <v>21.8</v>
      </c>
      <c r="F18" s="4">
        <f t="shared" ref="F18:Q18" si="17">E18-1</f>
        <v>20.8</v>
      </c>
      <c r="G18" s="4">
        <f t="shared" si="17"/>
        <v>19.8</v>
      </c>
      <c r="H18" s="4">
        <f t="shared" si="17"/>
        <v>18.8</v>
      </c>
      <c r="I18" s="4">
        <f t="shared" si="17"/>
        <v>17.8</v>
      </c>
      <c r="J18" s="4">
        <f t="shared" si="17"/>
        <v>16.8</v>
      </c>
      <c r="K18" s="4">
        <f t="shared" si="17"/>
        <v>15.8</v>
      </c>
      <c r="L18" s="4">
        <f t="shared" si="17"/>
        <v>14.8</v>
      </c>
      <c r="M18" s="4">
        <f t="shared" si="17"/>
        <v>13.8</v>
      </c>
      <c r="N18" s="4">
        <f t="shared" si="17"/>
        <v>12.8</v>
      </c>
      <c r="O18" s="4">
        <f t="shared" si="17"/>
        <v>11.8</v>
      </c>
      <c r="P18" s="4">
        <f t="shared" si="17"/>
        <v>10.8</v>
      </c>
      <c r="Q18" s="4">
        <f t="shared" si="17"/>
        <v>9.8000000000000007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2" t="s">
        <v>123</v>
      </c>
      <c r="B19" s="2" t="s">
        <v>83</v>
      </c>
      <c r="C19" s="5">
        <v>12</v>
      </c>
      <c r="D19" s="4">
        <v>21.6</v>
      </c>
      <c r="E19" s="4">
        <f t="shared" si="0"/>
        <v>16.8</v>
      </c>
      <c r="F19" s="4">
        <f t="shared" ref="F19:Q19" si="18">E19-1</f>
        <v>15.8</v>
      </c>
      <c r="G19" s="4">
        <f t="shared" si="18"/>
        <v>14.8</v>
      </c>
      <c r="H19" s="4">
        <f t="shared" si="18"/>
        <v>13.8</v>
      </c>
      <c r="I19" s="4">
        <f t="shared" si="18"/>
        <v>12.8</v>
      </c>
      <c r="J19" s="4">
        <f t="shared" si="18"/>
        <v>11.8</v>
      </c>
      <c r="K19" s="4">
        <f t="shared" si="18"/>
        <v>10.8</v>
      </c>
      <c r="L19" s="4">
        <f t="shared" si="18"/>
        <v>9.8000000000000007</v>
      </c>
      <c r="M19" s="4">
        <f t="shared" si="18"/>
        <v>8.8000000000000007</v>
      </c>
      <c r="N19" s="4">
        <f t="shared" si="18"/>
        <v>7.8000000000000007</v>
      </c>
      <c r="O19" s="4">
        <f t="shared" si="18"/>
        <v>6.8000000000000007</v>
      </c>
      <c r="P19" s="4">
        <f t="shared" si="18"/>
        <v>5.8000000000000007</v>
      </c>
      <c r="Q19" s="4">
        <f t="shared" si="18"/>
        <v>4.8000000000000007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" t="s">
        <v>125</v>
      </c>
      <c r="B20" s="2" t="s">
        <v>83</v>
      </c>
      <c r="C20" s="5">
        <v>-6</v>
      </c>
      <c r="D20" s="4">
        <v>-3.5</v>
      </c>
      <c r="E20" s="4">
        <f t="shared" si="0"/>
        <v>-4.75</v>
      </c>
      <c r="F20" s="4">
        <f t="shared" ref="F20:Q20" si="19">E20-1</f>
        <v>-5.75</v>
      </c>
      <c r="G20" s="4">
        <f t="shared" si="19"/>
        <v>-6.75</v>
      </c>
      <c r="H20" s="4">
        <f t="shared" si="19"/>
        <v>-7.75</v>
      </c>
      <c r="I20" s="4">
        <f t="shared" si="19"/>
        <v>-8.75</v>
      </c>
      <c r="J20" s="4">
        <f t="shared" si="19"/>
        <v>-9.75</v>
      </c>
      <c r="K20" s="4">
        <f t="shared" si="19"/>
        <v>-10.75</v>
      </c>
      <c r="L20" s="4">
        <f t="shared" si="19"/>
        <v>-11.75</v>
      </c>
      <c r="M20" s="4">
        <f t="shared" si="19"/>
        <v>-12.75</v>
      </c>
      <c r="N20" s="4">
        <f t="shared" si="19"/>
        <v>-13.75</v>
      </c>
      <c r="O20" s="4">
        <f t="shared" si="19"/>
        <v>-14.75</v>
      </c>
      <c r="P20" s="4">
        <f t="shared" si="19"/>
        <v>-15.75</v>
      </c>
      <c r="Q20" s="4">
        <f t="shared" si="19"/>
        <v>-16.75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2" t="s">
        <v>126</v>
      </c>
      <c r="B21" s="2" t="s">
        <v>83</v>
      </c>
      <c r="C21" s="5">
        <v>-10</v>
      </c>
      <c r="D21" s="4">
        <v>-23.8</v>
      </c>
      <c r="E21" s="4">
        <f t="shared" si="0"/>
        <v>-16.899999999999999</v>
      </c>
      <c r="F21" s="4">
        <f t="shared" ref="F21:Q21" si="20">E21-1</f>
        <v>-17.899999999999999</v>
      </c>
      <c r="G21" s="4">
        <f t="shared" si="20"/>
        <v>-18.899999999999999</v>
      </c>
      <c r="H21" s="4">
        <f t="shared" si="20"/>
        <v>-19.899999999999999</v>
      </c>
      <c r="I21" s="4">
        <f t="shared" si="20"/>
        <v>-20.9</v>
      </c>
      <c r="J21" s="4">
        <f t="shared" si="20"/>
        <v>-21.9</v>
      </c>
      <c r="K21" s="4">
        <f t="shared" si="20"/>
        <v>-22.9</v>
      </c>
      <c r="L21" s="4">
        <f t="shared" si="20"/>
        <v>-23.9</v>
      </c>
      <c r="M21" s="4">
        <f t="shared" si="20"/>
        <v>-24.9</v>
      </c>
      <c r="N21" s="4">
        <f t="shared" si="20"/>
        <v>-25.9</v>
      </c>
      <c r="O21" s="4">
        <f t="shared" si="20"/>
        <v>-26.9</v>
      </c>
      <c r="P21" s="4">
        <f t="shared" si="20"/>
        <v>-27.9</v>
      </c>
      <c r="Q21" s="4">
        <f t="shared" si="20"/>
        <v>-28.9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2" t="s">
        <v>127</v>
      </c>
      <c r="B22" s="2" t="s">
        <v>83</v>
      </c>
      <c r="C22" s="5">
        <v>-10</v>
      </c>
      <c r="D22" s="4">
        <v>-23.6</v>
      </c>
      <c r="E22" s="4">
        <f t="shared" si="0"/>
        <v>-16.8</v>
      </c>
      <c r="F22" s="4">
        <f t="shared" ref="F22:Q22" si="21">E22-1</f>
        <v>-17.8</v>
      </c>
      <c r="G22" s="4">
        <f t="shared" si="21"/>
        <v>-18.8</v>
      </c>
      <c r="H22" s="4">
        <f t="shared" si="21"/>
        <v>-19.8</v>
      </c>
      <c r="I22" s="4">
        <f t="shared" si="21"/>
        <v>-20.8</v>
      </c>
      <c r="J22" s="4">
        <f t="shared" si="21"/>
        <v>-21.8</v>
      </c>
      <c r="K22" s="4">
        <f t="shared" si="21"/>
        <v>-22.8</v>
      </c>
      <c r="L22" s="4">
        <f t="shared" si="21"/>
        <v>-23.8</v>
      </c>
      <c r="M22" s="4">
        <f t="shared" si="21"/>
        <v>-24.8</v>
      </c>
      <c r="N22" s="4">
        <f t="shared" si="21"/>
        <v>-25.8</v>
      </c>
      <c r="O22" s="4">
        <f t="shared" si="21"/>
        <v>-26.8</v>
      </c>
      <c r="P22" s="4">
        <f t="shared" si="21"/>
        <v>-27.8</v>
      </c>
      <c r="Q22" s="4">
        <f t="shared" si="21"/>
        <v>-28.8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ht="15.75" x14ac:dyDescent="0.25">
      <c r="A23" s="2" t="s">
        <v>128</v>
      </c>
      <c r="B23" s="2" t="s">
        <v>83</v>
      </c>
      <c r="C23" s="5">
        <v>-4</v>
      </c>
      <c r="D23" s="4">
        <v>0.3</v>
      </c>
      <c r="E23" s="4">
        <f t="shared" si="0"/>
        <v>-1.85</v>
      </c>
      <c r="F23" s="4">
        <f t="shared" ref="F23:Q23" si="22">E23-1</f>
        <v>-2.85</v>
      </c>
      <c r="G23" s="4">
        <f t="shared" si="22"/>
        <v>-3.85</v>
      </c>
      <c r="H23" s="4">
        <f t="shared" si="22"/>
        <v>-4.8499999999999996</v>
      </c>
      <c r="I23" s="4">
        <f t="shared" si="22"/>
        <v>-5.85</v>
      </c>
      <c r="J23" s="4">
        <f t="shared" si="22"/>
        <v>-6.85</v>
      </c>
      <c r="K23" s="4">
        <f t="shared" si="22"/>
        <v>-7.85</v>
      </c>
      <c r="L23" s="4">
        <f t="shared" si="22"/>
        <v>-8.85</v>
      </c>
      <c r="M23" s="4">
        <f t="shared" si="22"/>
        <v>-9.85</v>
      </c>
      <c r="N23" s="4">
        <f t="shared" si="22"/>
        <v>-10.85</v>
      </c>
      <c r="O23" s="4">
        <f t="shared" si="22"/>
        <v>-11.85</v>
      </c>
      <c r="P23" s="4">
        <f t="shared" si="22"/>
        <v>-12.85</v>
      </c>
      <c r="Q23" s="4">
        <f t="shared" si="22"/>
        <v>-13.85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2" t="s">
        <v>129</v>
      </c>
      <c r="B24" s="2" t="s">
        <v>83</v>
      </c>
      <c r="C24" s="5">
        <v>-2</v>
      </c>
      <c r="D24" s="4">
        <v>-0.5</v>
      </c>
      <c r="E24" s="4">
        <f t="shared" si="0"/>
        <v>-1.25</v>
      </c>
      <c r="F24" s="4">
        <f t="shared" ref="F24:Q24" si="23">E24-1</f>
        <v>-2.25</v>
      </c>
      <c r="G24" s="4">
        <f t="shared" si="23"/>
        <v>-3.25</v>
      </c>
      <c r="H24" s="4">
        <f t="shared" si="23"/>
        <v>-4.25</v>
      </c>
      <c r="I24" s="4">
        <f t="shared" si="23"/>
        <v>-5.25</v>
      </c>
      <c r="J24" s="4">
        <f t="shared" si="23"/>
        <v>-6.25</v>
      </c>
      <c r="K24" s="4">
        <f t="shared" si="23"/>
        <v>-7.25</v>
      </c>
      <c r="L24" s="4">
        <f t="shared" si="23"/>
        <v>-8.25</v>
      </c>
      <c r="M24" s="4">
        <f t="shared" si="23"/>
        <v>-9.25</v>
      </c>
      <c r="N24" s="4">
        <f t="shared" si="23"/>
        <v>-10.25</v>
      </c>
      <c r="O24" s="4">
        <f t="shared" si="23"/>
        <v>-11.25</v>
      </c>
      <c r="P24" s="4">
        <f t="shared" si="23"/>
        <v>-12.25</v>
      </c>
      <c r="Q24" s="4">
        <f t="shared" si="23"/>
        <v>-13.25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2" t="s">
        <v>130</v>
      </c>
      <c r="B25" s="2" t="s">
        <v>83</v>
      </c>
      <c r="C25" s="5">
        <v>9</v>
      </c>
      <c r="D25" s="4">
        <v>18.8</v>
      </c>
      <c r="E25" s="4">
        <f t="shared" si="0"/>
        <v>13.9</v>
      </c>
      <c r="F25" s="4">
        <f t="shared" ref="F25:Q25" si="24">E25-1</f>
        <v>12.9</v>
      </c>
      <c r="G25" s="4">
        <f t="shared" si="24"/>
        <v>11.9</v>
      </c>
      <c r="H25" s="4">
        <f t="shared" si="24"/>
        <v>10.9</v>
      </c>
      <c r="I25" s="4">
        <f t="shared" si="24"/>
        <v>9.9</v>
      </c>
      <c r="J25" s="4">
        <f t="shared" si="24"/>
        <v>8.9</v>
      </c>
      <c r="K25" s="4">
        <f t="shared" si="24"/>
        <v>7.9</v>
      </c>
      <c r="L25" s="4">
        <f t="shared" si="24"/>
        <v>6.9</v>
      </c>
      <c r="M25" s="4">
        <f t="shared" si="24"/>
        <v>5.9</v>
      </c>
      <c r="N25" s="4">
        <f t="shared" si="24"/>
        <v>4.9000000000000004</v>
      </c>
      <c r="O25" s="4">
        <f t="shared" si="24"/>
        <v>3.9000000000000004</v>
      </c>
      <c r="P25" s="4">
        <f t="shared" si="24"/>
        <v>2.9000000000000004</v>
      </c>
      <c r="Q25" s="4">
        <f t="shared" si="24"/>
        <v>1.9000000000000004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2" t="s">
        <v>133</v>
      </c>
      <c r="B26" s="2" t="s">
        <v>83</v>
      </c>
      <c r="C26" s="5">
        <v>5</v>
      </c>
      <c r="D26" s="4">
        <v>18.899999999999999</v>
      </c>
      <c r="E26" s="4">
        <f t="shared" si="0"/>
        <v>11.95</v>
      </c>
      <c r="F26" s="4">
        <f t="shared" ref="F26:Q26" si="25">E26-1</f>
        <v>10.95</v>
      </c>
      <c r="G26" s="4">
        <f t="shared" si="25"/>
        <v>9.9499999999999993</v>
      </c>
      <c r="H26" s="4">
        <f t="shared" si="25"/>
        <v>8.9499999999999993</v>
      </c>
      <c r="I26" s="4">
        <f t="shared" si="25"/>
        <v>7.9499999999999993</v>
      </c>
      <c r="J26" s="4">
        <f t="shared" si="25"/>
        <v>6.9499999999999993</v>
      </c>
      <c r="K26" s="4">
        <f t="shared" si="25"/>
        <v>5.9499999999999993</v>
      </c>
      <c r="L26" s="4">
        <f t="shared" si="25"/>
        <v>4.9499999999999993</v>
      </c>
      <c r="M26" s="4">
        <f t="shared" si="25"/>
        <v>3.9499999999999993</v>
      </c>
      <c r="N26" s="4">
        <f t="shared" si="25"/>
        <v>2.9499999999999993</v>
      </c>
      <c r="O26" s="4">
        <f t="shared" si="25"/>
        <v>1.9499999999999993</v>
      </c>
      <c r="P26" s="4">
        <f t="shared" si="25"/>
        <v>0.94999999999999929</v>
      </c>
      <c r="Q26" s="4">
        <f t="shared" si="25"/>
        <v>-5.0000000000000711E-2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2" t="s">
        <v>135</v>
      </c>
      <c r="B27" s="2" t="s">
        <v>83</v>
      </c>
      <c r="C27" s="5">
        <v>7</v>
      </c>
      <c r="D27" s="4">
        <v>21.3</v>
      </c>
      <c r="E27" s="4">
        <f t="shared" si="0"/>
        <v>14.15</v>
      </c>
      <c r="F27" s="4">
        <f t="shared" ref="F27:Q27" si="26">E27-1</f>
        <v>13.15</v>
      </c>
      <c r="G27" s="4">
        <f t="shared" si="26"/>
        <v>12.15</v>
      </c>
      <c r="H27" s="4">
        <f t="shared" si="26"/>
        <v>11.15</v>
      </c>
      <c r="I27" s="4">
        <f t="shared" si="26"/>
        <v>10.15</v>
      </c>
      <c r="J27" s="4">
        <f t="shared" si="26"/>
        <v>9.15</v>
      </c>
      <c r="K27" s="4">
        <f t="shared" si="26"/>
        <v>8.15</v>
      </c>
      <c r="L27" s="4">
        <f t="shared" si="26"/>
        <v>7.15</v>
      </c>
      <c r="M27" s="4">
        <f t="shared" si="26"/>
        <v>6.15</v>
      </c>
      <c r="N27" s="4">
        <f t="shared" si="26"/>
        <v>5.15</v>
      </c>
      <c r="O27" s="4">
        <f t="shared" si="26"/>
        <v>4.1500000000000004</v>
      </c>
      <c r="P27" s="4">
        <f t="shared" si="26"/>
        <v>3.1500000000000004</v>
      </c>
      <c r="Q27" s="4">
        <f t="shared" si="26"/>
        <v>2.1500000000000004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2" t="s">
        <v>137</v>
      </c>
      <c r="B28" s="2" t="s">
        <v>83</v>
      </c>
      <c r="C28" s="5">
        <v>12</v>
      </c>
      <c r="D28" s="4">
        <v>26.8</v>
      </c>
      <c r="E28" s="4">
        <f t="shared" si="0"/>
        <v>19.399999999999999</v>
      </c>
      <c r="F28" s="4">
        <f t="shared" ref="F28:Q28" si="27">E28-1</f>
        <v>18.399999999999999</v>
      </c>
      <c r="G28" s="4">
        <f t="shared" si="27"/>
        <v>17.399999999999999</v>
      </c>
      <c r="H28" s="4">
        <f t="shared" si="27"/>
        <v>16.399999999999999</v>
      </c>
      <c r="I28" s="4">
        <f t="shared" si="27"/>
        <v>15.399999999999999</v>
      </c>
      <c r="J28" s="4">
        <f t="shared" si="27"/>
        <v>14.399999999999999</v>
      </c>
      <c r="K28" s="4">
        <f t="shared" si="27"/>
        <v>13.399999999999999</v>
      </c>
      <c r="L28" s="4">
        <f t="shared" si="27"/>
        <v>12.399999999999999</v>
      </c>
      <c r="M28" s="4">
        <f t="shared" si="27"/>
        <v>11.399999999999999</v>
      </c>
      <c r="N28" s="4">
        <f t="shared" si="27"/>
        <v>10.399999999999999</v>
      </c>
      <c r="O28" s="4">
        <f t="shared" si="27"/>
        <v>9.3999999999999986</v>
      </c>
      <c r="P28" s="4">
        <f t="shared" si="27"/>
        <v>8.3999999999999986</v>
      </c>
      <c r="Q28" s="4">
        <f t="shared" si="27"/>
        <v>7.3999999999999986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5.75" x14ac:dyDescent="0.25">
      <c r="A29" s="2" t="s">
        <v>138</v>
      </c>
      <c r="B29" s="2" t="s">
        <v>83</v>
      </c>
      <c r="C29" s="5">
        <v>-2</v>
      </c>
      <c r="D29" s="4">
        <v>-1</v>
      </c>
      <c r="E29" s="4">
        <f t="shared" si="0"/>
        <v>-1.5</v>
      </c>
      <c r="F29" s="4">
        <f t="shared" ref="F29:Q29" si="28">E29-1</f>
        <v>-2.5</v>
      </c>
      <c r="G29" s="4">
        <f t="shared" si="28"/>
        <v>-3.5</v>
      </c>
      <c r="H29" s="4">
        <f t="shared" si="28"/>
        <v>-4.5</v>
      </c>
      <c r="I29" s="4">
        <f t="shared" si="28"/>
        <v>-5.5</v>
      </c>
      <c r="J29" s="4">
        <f t="shared" si="28"/>
        <v>-6.5</v>
      </c>
      <c r="K29" s="4">
        <f t="shared" si="28"/>
        <v>-7.5</v>
      </c>
      <c r="L29" s="4">
        <f t="shared" si="28"/>
        <v>-8.5</v>
      </c>
      <c r="M29" s="4">
        <f t="shared" si="28"/>
        <v>-9.5</v>
      </c>
      <c r="N29" s="4">
        <f t="shared" si="28"/>
        <v>-10.5</v>
      </c>
      <c r="O29" s="4">
        <f t="shared" si="28"/>
        <v>-11.5</v>
      </c>
      <c r="P29" s="4">
        <f t="shared" si="28"/>
        <v>-12.5</v>
      </c>
      <c r="Q29" s="4">
        <f t="shared" si="28"/>
        <v>-13.5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ht="15.75" x14ac:dyDescent="0.25">
      <c r="A30" s="2" t="s">
        <v>139</v>
      </c>
      <c r="B30" s="2" t="s">
        <v>83</v>
      </c>
      <c r="C30" s="5">
        <v>-1</v>
      </c>
      <c r="D30" s="4">
        <v>0.9</v>
      </c>
      <c r="E30" s="4">
        <f t="shared" si="0"/>
        <v>-4.9999999999999989E-2</v>
      </c>
      <c r="F30" s="4">
        <f t="shared" ref="F30:Q30" si="29">E30-1</f>
        <v>-1.05</v>
      </c>
      <c r="G30" s="4">
        <f t="shared" si="29"/>
        <v>-2.0499999999999998</v>
      </c>
      <c r="H30" s="4">
        <f t="shared" si="29"/>
        <v>-3.05</v>
      </c>
      <c r="I30" s="4">
        <f t="shared" si="29"/>
        <v>-4.05</v>
      </c>
      <c r="J30" s="4">
        <f t="shared" si="29"/>
        <v>-5.05</v>
      </c>
      <c r="K30" s="4">
        <f t="shared" si="29"/>
        <v>-6.05</v>
      </c>
      <c r="L30" s="4">
        <f t="shared" si="29"/>
        <v>-7.05</v>
      </c>
      <c r="M30" s="4">
        <f t="shared" si="29"/>
        <v>-8.0500000000000007</v>
      </c>
      <c r="N30" s="4">
        <f t="shared" si="29"/>
        <v>-9.0500000000000007</v>
      </c>
      <c r="O30" s="4">
        <f t="shared" si="29"/>
        <v>-10.050000000000001</v>
      </c>
      <c r="P30" s="4">
        <f t="shared" si="29"/>
        <v>-11.05</v>
      </c>
      <c r="Q30" s="4">
        <f t="shared" si="29"/>
        <v>-12.05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ht="15.75" x14ac:dyDescent="0.25">
      <c r="A31" s="2" t="s">
        <v>140</v>
      </c>
      <c r="B31" s="2" t="s">
        <v>83</v>
      </c>
      <c r="C31" s="5">
        <v>-6</v>
      </c>
      <c r="D31" s="4">
        <v>-12.5</v>
      </c>
      <c r="E31" s="4">
        <f t="shared" si="0"/>
        <v>-9.25</v>
      </c>
      <c r="F31" s="4">
        <f t="shared" ref="F31:Q31" si="30">E31-1</f>
        <v>-10.25</v>
      </c>
      <c r="G31" s="4">
        <f t="shared" si="30"/>
        <v>-11.25</v>
      </c>
      <c r="H31" s="4">
        <f t="shared" si="30"/>
        <v>-12.25</v>
      </c>
      <c r="I31" s="4">
        <f t="shared" si="30"/>
        <v>-13.25</v>
      </c>
      <c r="J31" s="4">
        <f t="shared" si="30"/>
        <v>-14.25</v>
      </c>
      <c r="K31" s="4">
        <f t="shared" si="30"/>
        <v>-15.25</v>
      </c>
      <c r="L31" s="4">
        <f t="shared" si="30"/>
        <v>-16.25</v>
      </c>
      <c r="M31" s="4">
        <f t="shared" si="30"/>
        <v>-17.25</v>
      </c>
      <c r="N31" s="4">
        <f t="shared" si="30"/>
        <v>-18.25</v>
      </c>
      <c r="O31" s="4">
        <f t="shared" si="30"/>
        <v>-19.25</v>
      </c>
      <c r="P31" s="4">
        <f t="shared" si="30"/>
        <v>-20.25</v>
      </c>
      <c r="Q31" s="4">
        <f t="shared" si="30"/>
        <v>-21.25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ht="15.75" x14ac:dyDescent="0.25">
      <c r="A32" s="2" t="s">
        <v>162</v>
      </c>
      <c r="B32" s="2" t="s">
        <v>83</v>
      </c>
      <c r="C32" s="5">
        <v>-4</v>
      </c>
      <c r="D32" s="4">
        <v>-6.2</v>
      </c>
      <c r="E32" s="4">
        <f t="shared" si="0"/>
        <v>-5.0999999999999996</v>
      </c>
      <c r="F32" s="4">
        <f t="shared" ref="F32:Q32" si="31">E32-1</f>
        <v>-6.1</v>
      </c>
      <c r="G32" s="4">
        <f t="shared" si="31"/>
        <v>-7.1</v>
      </c>
      <c r="H32" s="4">
        <f t="shared" si="31"/>
        <v>-8.1</v>
      </c>
      <c r="I32" s="4">
        <f t="shared" si="31"/>
        <v>-9.1</v>
      </c>
      <c r="J32" s="4">
        <f t="shared" si="31"/>
        <v>-10.1</v>
      </c>
      <c r="K32" s="4">
        <f t="shared" si="31"/>
        <v>-11.1</v>
      </c>
      <c r="L32" s="4">
        <f t="shared" si="31"/>
        <v>-12.1</v>
      </c>
      <c r="M32" s="4">
        <f t="shared" si="31"/>
        <v>-13.1</v>
      </c>
      <c r="N32" s="4">
        <f t="shared" si="31"/>
        <v>-14.1</v>
      </c>
      <c r="O32" s="4">
        <f t="shared" si="31"/>
        <v>-15.1</v>
      </c>
      <c r="P32" s="4">
        <f t="shared" si="31"/>
        <v>-16.100000000000001</v>
      </c>
      <c r="Q32" s="4">
        <f t="shared" si="31"/>
        <v>-17.100000000000001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15.75" x14ac:dyDescent="0.25">
      <c r="A33" s="2" t="s">
        <v>161</v>
      </c>
      <c r="B33" s="2" t="s">
        <v>83</v>
      </c>
      <c r="C33" s="5">
        <v>-11</v>
      </c>
      <c r="D33" s="4">
        <v>-21.4</v>
      </c>
      <c r="E33" s="4">
        <f t="shared" si="0"/>
        <v>-16.2</v>
      </c>
      <c r="F33" s="4">
        <f t="shared" ref="F33:Q33" si="32">E33-1</f>
        <v>-17.2</v>
      </c>
      <c r="G33" s="4">
        <f t="shared" si="32"/>
        <v>-18.2</v>
      </c>
      <c r="H33" s="4">
        <f t="shared" si="32"/>
        <v>-19.2</v>
      </c>
      <c r="I33" s="4">
        <f t="shared" si="32"/>
        <v>-20.2</v>
      </c>
      <c r="J33" s="4">
        <f t="shared" si="32"/>
        <v>-21.2</v>
      </c>
      <c r="K33" s="4">
        <f t="shared" si="32"/>
        <v>-22.2</v>
      </c>
      <c r="L33" s="4">
        <f t="shared" si="32"/>
        <v>-23.2</v>
      </c>
      <c r="M33" s="4">
        <f t="shared" si="32"/>
        <v>-24.2</v>
      </c>
      <c r="N33" s="4">
        <f t="shared" si="32"/>
        <v>-25.2</v>
      </c>
      <c r="O33" s="4">
        <f t="shared" si="32"/>
        <v>-26.2</v>
      </c>
      <c r="P33" s="4">
        <f t="shared" si="32"/>
        <v>-27.2</v>
      </c>
      <c r="Q33" s="4">
        <f t="shared" si="32"/>
        <v>-28.2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ht="15.75" x14ac:dyDescent="0.25">
      <c r="A34" s="2" t="s">
        <v>160</v>
      </c>
      <c r="B34" s="2" t="s">
        <v>83</v>
      </c>
      <c r="C34" s="5">
        <v>3</v>
      </c>
      <c r="D34" s="4">
        <v>5.8</v>
      </c>
      <c r="E34" s="4">
        <f t="shared" ref="E34:E51" si="33">(C34+D34)/2</f>
        <v>4.4000000000000004</v>
      </c>
      <c r="F34" s="4">
        <f t="shared" ref="F34:Q34" si="34">E34-1</f>
        <v>3.4000000000000004</v>
      </c>
      <c r="G34" s="4">
        <f t="shared" si="34"/>
        <v>2.4000000000000004</v>
      </c>
      <c r="H34" s="4">
        <f t="shared" si="34"/>
        <v>1.4000000000000004</v>
      </c>
      <c r="I34" s="4">
        <f t="shared" si="34"/>
        <v>0.40000000000000036</v>
      </c>
      <c r="J34" s="4">
        <f t="shared" si="34"/>
        <v>-0.59999999999999964</v>
      </c>
      <c r="K34" s="4">
        <f t="shared" si="34"/>
        <v>-1.5999999999999996</v>
      </c>
      <c r="L34" s="4">
        <f t="shared" si="34"/>
        <v>-2.5999999999999996</v>
      </c>
      <c r="M34" s="4">
        <f t="shared" si="34"/>
        <v>-3.5999999999999996</v>
      </c>
      <c r="N34" s="4">
        <f t="shared" si="34"/>
        <v>-4.5999999999999996</v>
      </c>
      <c r="O34" s="4">
        <f t="shared" si="34"/>
        <v>-5.6</v>
      </c>
      <c r="P34" s="4">
        <f t="shared" si="34"/>
        <v>-6.6</v>
      </c>
      <c r="Q34" s="4">
        <f t="shared" si="34"/>
        <v>-7.6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15.75" x14ac:dyDescent="0.25">
      <c r="A35" s="2" t="s">
        <v>159</v>
      </c>
      <c r="B35" s="2" t="s">
        <v>83</v>
      </c>
      <c r="C35" s="5">
        <v>10</v>
      </c>
      <c r="D35" s="4">
        <v>34.200000000000003</v>
      </c>
      <c r="E35" s="4">
        <f t="shared" si="33"/>
        <v>22.1</v>
      </c>
      <c r="F35" s="4">
        <f t="shared" ref="F35:Q35" si="35">E35-1</f>
        <v>21.1</v>
      </c>
      <c r="G35" s="4">
        <f t="shared" si="35"/>
        <v>20.100000000000001</v>
      </c>
      <c r="H35" s="4">
        <f t="shared" si="35"/>
        <v>19.100000000000001</v>
      </c>
      <c r="I35" s="4">
        <f t="shared" si="35"/>
        <v>18.100000000000001</v>
      </c>
      <c r="J35" s="4">
        <f t="shared" si="35"/>
        <v>17.100000000000001</v>
      </c>
      <c r="K35" s="4">
        <f t="shared" si="35"/>
        <v>16.100000000000001</v>
      </c>
      <c r="L35" s="4">
        <f t="shared" si="35"/>
        <v>15.100000000000001</v>
      </c>
      <c r="M35" s="4">
        <f t="shared" si="35"/>
        <v>14.100000000000001</v>
      </c>
      <c r="N35" s="4">
        <f t="shared" si="35"/>
        <v>13.100000000000001</v>
      </c>
      <c r="O35" s="4">
        <f t="shared" si="35"/>
        <v>12.100000000000001</v>
      </c>
      <c r="P35" s="4">
        <f t="shared" si="35"/>
        <v>11.100000000000001</v>
      </c>
      <c r="Q35" s="4">
        <f t="shared" si="35"/>
        <v>10.100000000000001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ht="15.75" x14ac:dyDescent="0.25">
      <c r="A36" s="2" t="s">
        <v>141</v>
      </c>
      <c r="B36" s="2" t="s">
        <v>83</v>
      </c>
      <c r="C36" s="5">
        <v>1</v>
      </c>
      <c r="D36" s="4">
        <v>7.9</v>
      </c>
      <c r="E36" s="4">
        <f t="shared" si="33"/>
        <v>4.45</v>
      </c>
      <c r="F36" s="4">
        <f t="shared" ref="F36:Q36" si="36">E36-1</f>
        <v>3.45</v>
      </c>
      <c r="G36" s="4">
        <f t="shared" si="36"/>
        <v>2.4500000000000002</v>
      </c>
      <c r="H36" s="4">
        <f t="shared" si="36"/>
        <v>1.4500000000000002</v>
      </c>
      <c r="I36" s="4">
        <f t="shared" si="36"/>
        <v>0.45000000000000018</v>
      </c>
      <c r="J36" s="4">
        <f t="shared" si="36"/>
        <v>-0.54999999999999982</v>
      </c>
      <c r="K36" s="4">
        <f t="shared" si="36"/>
        <v>-1.5499999999999998</v>
      </c>
      <c r="L36" s="4">
        <f t="shared" si="36"/>
        <v>-2.5499999999999998</v>
      </c>
      <c r="M36" s="4">
        <f t="shared" si="36"/>
        <v>-3.55</v>
      </c>
      <c r="N36" s="4">
        <f t="shared" si="36"/>
        <v>-4.55</v>
      </c>
      <c r="O36" s="4">
        <f t="shared" si="36"/>
        <v>-5.55</v>
      </c>
      <c r="P36" s="4">
        <f t="shared" si="36"/>
        <v>-6.55</v>
      </c>
      <c r="Q36" s="4">
        <f t="shared" si="36"/>
        <v>-7.55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ht="15.75" x14ac:dyDescent="0.25">
      <c r="A37" s="2" t="s">
        <v>142</v>
      </c>
      <c r="B37" s="2" t="s">
        <v>83</v>
      </c>
      <c r="C37" s="5">
        <v>19</v>
      </c>
      <c r="D37" s="4">
        <v>38.200000000000003</v>
      </c>
      <c r="E37" s="4">
        <f t="shared" si="33"/>
        <v>28.6</v>
      </c>
      <c r="F37" s="4">
        <f t="shared" ref="F37:Q37" si="37">E37-1</f>
        <v>27.6</v>
      </c>
      <c r="G37" s="4">
        <f t="shared" si="37"/>
        <v>26.6</v>
      </c>
      <c r="H37" s="4">
        <f t="shared" si="37"/>
        <v>25.6</v>
      </c>
      <c r="I37" s="4">
        <f t="shared" si="37"/>
        <v>24.6</v>
      </c>
      <c r="J37" s="4">
        <f t="shared" si="37"/>
        <v>23.6</v>
      </c>
      <c r="K37" s="4">
        <f t="shared" si="37"/>
        <v>22.6</v>
      </c>
      <c r="L37" s="4">
        <f t="shared" si="37"/>
        <v>21.6</v>
      </c>
      <c r="M37" s="4">
        <f t="shared" si="37"/>
        <v>20.6</v>
      </c>
      <c r="N37" s="4">
        <f t="shared" si="37"/>
        <v>19.600000000000001</v>
      </c>
      <c r="O37" s="4">
        <f t="shared" si="37"/>
        <v>18.600000000000001</v>
      </c>
      <c r="P37" s="4">
        <f t="shared" si="37"/>
        <v>17.600000000000001</v>
      </c>
      <c r="Q37" s="4">
        <f t="shared" si="37"/>
        <v>16.600000000000001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15.75" x14ac:dyDescent="0.25">
      <c r="A38" s="2" t="s">
        <v>143</v>
      </c>
      <c r="B38" s="2" t="s">
        <v>83</v>
      </c>
      <c r="C38" s="5">
        <v>-5</v>
      </c>
      <c r="D38" s="4">
        <v>-8.6999999999999993</v>
      </c>
      <c r="E38" s="4">
        <f t="shared" si="33"/>
        <v>-6.85</v>
      </c>
      <c r="F38" s="4">
        <f t="shared" ref="F38:Q38" si="38">E38-1</f>
        <v>-7.85</v>
      </c>
      <c r="G38" s="4">
        <f t="shared" si="38"/>
        <v>-8.85</v>
      </c>
      <c r="H38" s="4">
        <f t="shared" si="38"/>
        <v>-9.85</v>
      </c>
      <c r="I38" s="4">
        <f t="shared" si="38"/>
        <v>-10.85</v>
      </c>
      <c r="J38" s="4">
        <f t="shared" si="38"/>
        <v>-11.85</v>
      </c>
      <c r="K38" s="4">
        <f t="shared" si="38"/>
        <v>-12.85</v>
      </c>
      <c r="L38" s="4">
        <f t="shared" si="38"/>
        <v>-13.85</v>
      </c>
      <c r="M38" s="4">
        <f t="shared" si="38"/>
        <v>-14.85</v>
      </c>
      <c r="N38" s="4">
        <f t="shared" si="38"/>
        <v>-15.85</v>
      </c>
      <c r="O38" s="4">
        <f t="shared" si="38"/>
        <v>-16.850000000000001</v>
      </c>
      <c r="P38" s="4">
        <f t="shared" si="38"/>
        <v>-17.850000000000001</v>
      </c>
      <c r="Q38" s="4">
        <f t="shared" si="38"/>
        <v>-18.850000000000001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ht="15.75" x14ac:dyDescent="0.25">
      <c r="A39" s="2" t="s">
        <v>158</v>
      </c>
      <c r="B39" s="2" t="s">
        <v>83</v>
      </c>
      <c r="C39" s="5">
        <v>-1</v>
      </c>
      <c r="D39" s="4">
        <v>1.7</v>
      </c>
      <c r="E39" s="4">
        <f t="shared" si="33"/>
        <v>0.35</v>
      </c>
      <c r="F39" s="4">
        <f t="shared" ref="F39:Q39" si="39">E39-1</f>
        <v>-0.65</v>
      </c>
      <c r="G39" s="4">
        <f t="shared" si="39"/>
        <v>-1.65</v>
      </c>
      <c r="H39" s="4">
        <f t="shared" si="39"/>
        <v>-2.65</v>
      </c>
      <c r="I39" s="4">
        <f t="shared" si="39"/>
        <v>-3.65</v>
      </c>
      <c r="J39" s="4">
        <f t="shared" si="39"/>
        <v>-4.6500000000000004</v>
      </c>
      <c r="K39" s="4">
        <f t="shared" si="39"/>
        <v>-5.65</v>
      </c>
      <c r="L39" s="4">
        <f t="shared" si="39"/>
        <v>-6.65</v>
      </c>
      <c r="M39" s="4">
        <f t="shared" si="39"/>
        <v>-7.65</v>
      </c>
      <c r="N39" s="4">
        <f t="shared" si="39"/>
        <v>-8.65</v>
      </c>
      <c r="O39" s="4">
        <f t="shared" si="39"/>
        <v>-9.65</v>
      </c>
      <c r="P39" s="4">
        <f t="shared" si="39"/>
        <v>-10.65</v>
      </c>
      <c r="Q39" s="4">
        <f t="shared" si="39"/>
        <v>-11.65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15.75" x14ac:dyDescent="0.25">
      <c r="A40" s="2" t="s">
        <v>144</v>
      </c>
      <c r="B40" s="2" t="s">
        <v>83</v>
      </c>
      <c r="C40" s="5">
        <v>-11</v>
      </c>
      <c r="D40" s="4">
        <v>-16</v>
      </c>
      <c r="E40" s="4">
        <f t="shared" si="33"/>
        <v>-13.5</v>
      </c>
      <c r="F40" s="4">
        <f t="shared" ref="F40:Q40" si="40">E40-1</f>
        <v>-14.5</v>
      </c>
      <c r="G40" s="4">
        <f t="shared" si="40"/>
        <v>-15.5</v>
      </c>
      <c r="H40" s="4">
        <f t="shared" si="40"/>
        <v>-16.5</v>
      </c>
      <c r="I40" s="4">
        <f t="shared" si="40"/>
        <v>-17.5</v>
      </c>
      <c r="J40" s="4">
        <f t="shared" si="40"/>
        <v>-18.5</v>
      </c>
      <c r="K40" s="4">
        <f t="shared" si="40"/>
        <v>-19.5</v>
      </c>
      <c r="L40" s="4">
        <f t="shared" si="40"/>
        <v>-20.5</v>
      </c>
      <c r="M40" s="4">
        <f t="shared" si="40"/>
        <v>-21.5</v>
      </c>
      <c r="N40" s="4">
        <f t="shared" si="40"/>
        <v>-22.5</v>
      </c>
      <c r="O40" s="4">
        <f t="shared" si="40"/>
        <v>-23.5</v>
      </c>
      <c r="P40" s="4">
        <f t="shared" si="40"/>
        <v>-24.5</v>
      </c>
      <c r="Q40" s="4">
        <f t="shared" si="40"/>
        <v>-25.5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15.75" x14ac:dyDescent="0.25">
      <c r="A41" s="2" t="s">
        <v>157</v>
      </c>
      <c r="B41" s="2" t="s">
        <v>83</v>
      </c>
      <c r="C41" s="5">
        <v>8</v>
      </c>
      <c r="D41" s="4">
        <v>15.9</v>
      </c>
      <c r="E41" s="4">
        <f t="shared" si="33"/>
        <v>11.95</v>
      </c>
      <c r="F41" s="4">
        <f t="shared" ref="F41:Q41" si="41">E41-1</f>
        <v>10.95</v>
      </c>
      <c r="G41" s="4">
        <f t="shared" si="41"/>
        <v>9.9499999999999993</v>
      </c>
      <c r="H41" s="4">
        <f t="shared" si="41"/>
        <v>8.9499999999999993</v>
      </c>
      <c r="I41" s="4">
        <f t="shared" si="41"/>
        <v>7.9499999999999993</v>
      </c>
      <c r="J41" s="4">
        <f t="shared" si="41"/>
        <v>6.9499999999999993</v>
      </c>
      <c r="K41" s="4">
        <f t="shared" si="41"/>
        <v>5.9499999999999993</v>
      </c>
      <c r="L41" s="4">
        <f t="shared" si="41"/>
        <v>4.9499999999999993</v>
      </c>
      <c r="M41" s="4">
        <f t="shared" si="41"/>
        <v>3.9499999999999993</v>
      </c>
      <c r="N41" s="4">
        <f t="shared" si="41"/>
        <v>2.9499999999999993</v>
      </c>
      <c r="O41" s="4">
        <f t="shared" si="41"/>
        <v>1.9499999999999993</v>
      </c>
      <c r="P41" s="4">
        <f t="shared" si="41"/>
        <v>0.94999999999999929</v>
      </c>
      <c r="Q41" s="4">
        <f t="shared" si="41"/>
        <v>-5.0000000000000711E-2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ht="15.75" x14ac:dyDescent="0.25">
      <c r="A42" s="2" t="s">
        <v>156</v>
      </c>
      <c r="B42" s="2" t="s">
        <v>83</v>
      </c>
      <c r="C42" s="5">
        <v>10</v>
      </c>
      <c r="D42" s="4">
        <v>29.4</v>
      </c>
      <c r="E42" s="4">
        <f t="shared" si="33"/>
        <v>19.7</v>
      </c>
      <c r="F42" s="4">
        <f t="shared" ref="F42:Q42" si="42">E42-1</f>
        <v>18.7</v>
      </c>
      <c r="G42" s="4">
        <f t="shared" si="42"/>
        <v>17.7</v>
      </c>
      <c r="H42" s="4">
        <f t="shared" si="42"/>
        <v>16.7</v>
      </c>
      <c r="I42" s="4">
        <f t="shared" si="42"/>
        <v>15.7</v>
      </c>
      <c r="J42" s="4">
        <f t="shared" si="42"/>
        <v>14.7</v>
      </c>
      <c r="K42" s="4">
        <f t="shared" si="42"/>
        <v>13.7</v>
      </c>
      <c r="L42" s="4">
        <f t="shared" si="42"/>
        <v>12.7</v>
      </c>
      <c r="M42" s="4">
        <f t="shared" si="42"/>
        <v>11.7</v>
      </c>
      <c r="N42" s="4">
        <f t="shared" si="42"/>
        <v>10.7</v>
      </c>
      <c r="O42" s="4">
        <f t="shared" si="42"/>
        <v>9.6999999999999993</v>
      </c>
      <c r="P42" s="4">
        <f t="shared" si="42"/>
        <v>8.6999999999999993</v>
      </c>
      <c r="Q42" s="4">
        <f t="shared" si="42"/>
        <v>7.6999999999999993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ht="15.75" x14ac:dyDescent="0.25">
      <c r="A43" s="2" t="s">
        <v>145</v>
      </c>
      <c r="B43" s="2" t="s">
        <v>83</v>
      </c>
      <c r="C43" s="5">
        <v>12</v>
      </c>
      <c r="D43" s="4">
        <v>27.1</v>
      </c>
      <c r="E43" s="4">
        <f t="shared" si="33"/>
        <v>19.55</v>
      </c>
      <c r="F43" s="4">
        <f t="shared" ref="F43:Q43" si="43">E43-1</f>
        <v>18.55</v>
      </c>
      <c r="G43" s="4">
        <f t="shared" si="43"/>
        <v>17.55</v>
      </c>
      <c r="H43" s="4">
        <f t="shared" si="43"/>
        <v>16.55</v>
      </c>
      <c r="I43" s="4">
        <f t="shared" si="43"/>
        <v>15.55</v>
      </c>
      <c r="J43" s="4">
        <f t="shared" si="43"/>
        <v>14.55</v>
      </c>
      <c r="K43" s="4">
        <f t="shared" si="43"/>
        <v>13.55</v>
      </c>
      <c r="L43" s="4">
        <f t="shared" si="43"/>
        <v>12.55</v>
      </c>
      <c r="M43" s="4">
        <f t="shared" si="43"/>
        <v>11.55</v>
      </c>
      <c r="N43" s="4">
        <f t="shared" si="43"/>
        <v>10.55</v>
      </c>
      <c r="O43" s="4">
        <f t="shared" si="43"/>
        <v>9.5500000000000007</v>
      </c>
      <c r="P43" s="4">
        <f t="shared" si="43"/>
        <v>8.5500000000000007</v>
      </c>
      <c r="Q43" s="4">
        <f t="shared" si="43"/>
        <v>7.5500000000000007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15.75" x14ac:dyDescent="0.25">
      <c r="A44" s="2" t="s">
        <v>146</v>
      </c>
      <c r="B44" s="2" t="s">
        <v>83</v>
      </c>
      <c r="C44" s="5">
        <v>10</v>
      </c>
      <c r="D44" s="4">
        <v>13.2</v>
      </c>
      <c r="E44" s="4">
        <f t="shared" si="33"/>
        <v>11.6</v>
      </c>
      <c r="F44" s="4">
        <f t="shared" ref="F44:Q44" si="44">E44-1</f>
        <v>10.6</v>
      </c>
      <c r="G44" s="4">
        <f t="shared" si="44"/>
        <v>9.6</v>
      </c>
      <c r="H44" s="4">
        <f t="shared" si="44"/>
        <v>8.6</v>
      </c>
      <c r="I44" s="4">
        <f t="shared" si="44"/>
        <v>7.6</v>
      </c>
      <c r="J44" s="4">
        <f t="shared" si="44"/>
        <v>6.6</v>
      </c>
      <c r="K44" s="4">
        <f t="shared" si="44"/>
        <v>5.6</v>
      </c>
      <c r="L44" s="4">
        <f t="shared" si="44"/>
        <v>4.5999999999999996</v>
      </c>
      <c r="M44" s="4">
        <f t="shared" si="44"/>
        <v>3.5999999999999996</v>
      </c>
      <c r="N44" s="4">
        <f t="shared" si="44"/>
        <v>2.5999999999999996</v>
      </c>
      <c r="O44" s="4">
        <f t="shared" si="44"/>
        <v>1.5999999999999996</v>
      </c>
      <c r="P44" s="4">
        <f t="shared" si="44"/>
        <v>0.59999999999999964</v>
      </c>
      <c r="Q44" s="4">
        <f t="shared" si="44"/>
        <v>-0.40000000000000036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ht="15.75" x14ac:dyDescent="0.25">
      <c r="A45" s="2" t="s">
        <v>147</v>
      </c>
      <c r="B45" s="2" t="s">
        <v>83</v>
      </c>
      <c r="C45" s="5">
        <v>22</v>
      </c>
      <c r="D45" s="4">
        <v>28.1</v>
      </c>
      <c r="E45" s="4">
        <f t="shared" si="33"/>
        <v>25.05</v>
      </c>
      <c r="F45" s="4">
        <f t="shared" ref="F45:Q45" si="45">E45-1</f>
        <v>24.05</v>
      </c>
      <c r="G45" s="4">
        <f t="shared" si="45"/>
        <v>23.05</v>
      </c>
      <c r="H45" s="4">
        <f t="shared" si="45"/>
        <v>22.05</v>
      </c>
      <c r="I45" s="4">
        <f t="shared" si="45"/>
        <v>21.05</v>
      </c>
      <c r="J45" s="4">
        <f t="shared" si="45"/>
        <v>20.05</v>
      </c>
      <c r="K45" s="4">
        <f t="shared" si="45"/>
        <v>19.05</v>
      </c>
      <c r="L45" s="4">
        <f t="shared" si="45"/>
        <v>18.05</v>
      </c>
      <c r="M45" s="4">
        <f t="shared" si="45"/>
        <v>17.05</v>
      </c>
      <c r="N45" s="4">
        <f t="shared" si="45"/>
        <v>16.05</v>
      </c>
      <c r="O45" s="4">
        <f t="shared" si="45"/>
        <v>15.05</v>
      </c>
      <c r="P45" s="4">
        <f t="shared" si="45"/>
        <v>14.05</v>
      </c>
      <c r="Q45" s="4">
        <f t="shared" si="45"/>
        <v>13.05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ht="15.75" x14ac:dyDescent="0.25">
      <c r="A46" s="2" t="s">
        <v>148</v>
      </c>
      <c r="B46" s="2" t="s">
        <v>83</v>
      </c>
      <c r="C46" s="5">
        <v>-16</v>
      </c>
      <c r="D46" s="4">
        <v>-26.2</v>
      </c>
      <c r="E46" s="4">
        <f t="shared" si="33"/>
        <v>-21.1</v>
      </c>
      <c r="F46" s="4">
        <f t="shared" ref="F46:Q46" si="46">E46-1</f>
        <v>-22.1</v>
      </c>
      <c r="G46" s="4">
        <f t="shared" si="46"/>
        <v>-23.1</v>
      </c>
      <c r="H46" s="4">
        <f t="shared" si="46"/>
        <v>-24.1</v>
      </c>
      <c r="I46" s="4">
        <f t="shared" si="46"/>
        <v>-25.1</v>
      </c>
      <c r="J46" s="4">
        <f t="shared" si="46"/>
        <v>-26.1</v>
      </c>
      <c r="K46" s="4">
        <f t="shared" si="46"/>
        <v>-27.1</v>
      </c>
      <c r="L46" s="4">
        <f t="shared" si="46"/>
        <v>-28.1</v>
      </c>
      <c r="M46" s="4">
        <f t="shared" si="46"/>
        <v>-29.1</v>
      </c>
      <c r="N46" s="4">
        <f t="shared" si="46"/>
        <v>-30.1</v>
      </c>
      <c r="O46" s="4">
        <f t="shared" si="46"/>
        <v>-31.1</v>
      </c>
      <c r="P46" s="4">
        <f t="shared" si="46"/>
        <v>-32.1</v>
      </c>
      <c r="Q46" s="4">
        <f t="shared" si="46"/>
        <v>-33.1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ht="15.75" x14ac:dyDescent="0.25">
      <c r="A47" s="2" t="s">
        <v>155</v>
      </c>
      <c r="B47" s="2" t="s">
        <v>83</v>
      </c>
      <c r="C47" s="5">
        <v>0</v>
      </c>
      <c r="D47" s="4">
        <v>-2.4</v>
      </c>
      <c r="E47" s="4">
        <f t="shared" si="33"/>
        <v>-1.2</v>
      </c>
      <c r="F47" s="4">
        <f t="shared" ref="F47:Q47" si="47">E47-1</f>
        <v>-2.2000000000000002</v>
      </c>
      <c r="G47" s="4">
        <f t="shared" si="47"/>
        <v>-3.2</v>
      </c>
      <c r="H47" s="4">
        <f t="shared" si="47"/>
        <v>-4.2</v>
      </c>
      <c r="I47" s="4">
        <f t="shared" si="47"/>
        <v>-5.2</v>
      </c>
      <c r="J47" s="4">
        <f t="shared" si="47"/>
        <v>-6.2</v>
      </c>
      <c r="K47" s="4">
        <f t="shared" si="47"/>
        <v>-7.2</v>
      </c>
      <c r="L47" s="4">
        <f t="shared" si="47"/>
        <v>-8.1999999999999993</v>
      </c>
      <c r="M47" s="4">
        <f t="shared" si="47"/>
        <v>-9.1999999999999993</v>
      </c>
      <c r="N47" s="4">
        <f t="shared" si="47"/>
        <v>-10.199999999999999</v>
      </c>
      <c r="O47" s="4">
        <f t="shared" si="47"/>
        <v>-11.2</v>
      </c>
      <c r="P47" s="4">
        <f t="shared" si="47"/>
        <v>-12.2</v>
      </c>
      <c r="Q47" s="4">
        <f t="shared" si="47"/>
        <v>-13.2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ht="15.75" x14ac:dyDescent="0.25">
      <c r="A48" s="2" t="s">
        <v>149</v>
      </c>
      <c r="B48" s="2" t="s">
        <v>83</v>
      </c>
      <c r="C48" s="5">
        <v>-5</v>
      </c>
      <c r="D48" s="4">
        <v>-13</v>
      </c>
      <c r="E48" s="4">
        <f t="shared" si="33"/>
        <v>-9</v>
      </c>
      <c r="F48" s="4">
        <f t="shared" ref="F48:Q48" si="48">E48-1</f>
        <v>-10</v>
      </c>
      <c r="G48" s="4">
        <f t="shared" si="48"/>
        <v>-11</v>
      </c>
      <c r="H48" s="4">
        <f t="shared" si="48"/>
        <v>-12</v>
      </c>
      <c r="I48" s="4">
        <f t="shared" si="48"/>
        <v>-13</v>
      </c>
      <c r="J48" s="4">
        <f t="shared" si="48"/>
        <v>-14</v>
      </c>
      <c r="K48" s="4">
        <f t="shared" si="48"/>
        <v>-15</v>
      </c>
      <c r="L48" s="4">
        <f t="shared" si="48"/>
        <v>-16</v>
      </c>
      <c r="M48" s="4">
        <f t="shared" si="48"/>
        <v>-17</v>
      </c>
      <c r="N48" s="4">
        <f t="shared" si="48"/>
        <v>-18</v>
      </c>
      <c r="O48" s="4">
        <f t="shared" si="48"/>
        <v>-19</v>
      </c>
      <c r="P48" s="4">
        <f t="shared" si="48"/>
        <v>-20</v>
      </c>
      <c r="Q48" s="4">
        <f t="shared" si="48"/>
        <v>-21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ht="15.75" x14ac:dyDescent="0.25">
      <c r="A49" s="2" t="s">
        <v>154</v>
      </c>
      <c r="B49" s="2" t="s">
        <v>83</v>
      </c>
      <c r="C49" s="5">
        <v>13</v>
      </c>
      <c r="D49" s="4">
        <v>40.799999999999997</v>
      </c>
      <c r="E49" s="4">
        <f t="shared" si="33"/>
        <v>26.9</v>
      </c>
      <c r="F49" s="4">
        <f t="shared" ref="F49:Q49" si="49">E49-1</f>
        <v>25.9</v>
      </c>
      <c r="G49" s="4">
        <f t="shared" si="49"/>
        <v>24.9</v>
      </c>
      <c r="H49" s="4">
        <f t="shared" si="49"/>
        <v>23.9</v>
      </c>
      <c r="I49" s="4">
        <f t="shared" si="49"/>
        <v>22.9</v>
      </c>
      <c r="J49" s="4">
        <f t="shared" si="49"/>
        <v>21.9</v>
      </c>
      <c r="K49" s="4">
        <f t="shared" si="49"/>
        <v>20.9</v>
      </c>
      <c r="L49" s="4">
        <f t="shared" si="49"/>
        <v>19.899999999999999</v>
      </c>
      <c r="M49" s="4">
        <f t="shared" si="49"/>
        <v>18.899999999999999</v>
      </c>
      <c r="N49" s="4">
        <f t="shared" si="49"/>
        <v>17.899999999999999</v>
      </c>
      <c r="O49" s="4">
        <f t="shared" si="49"/>
        <v>16.899999999999999</v>
      </c>
      <c r="P49" s="4">
        <f t="shared" si="49"/>
        <v>15.899999999999999</v>
      </c>
      <c r="Q49" s="4">
        <f t="shared" si="49"/>
        <v>14.899999999999999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ht="15.75" x14ac:dyDescent="0.25">
      <c r="A50" s="2" t="s">
        <v>150</v>
      </c>
      <c r="B50" s="2" t="s">
        <v>83</v>
      </c>
      <c r="C50" s="5">
        <v>-2</v>
      </c>
      <c r="D50" s="4">
        <v>1.4</v>
      </c>
      <c r="E50" s="4">
        <f t="shared" si="33"/>
        <v>-0.30000000000000004</v>
      </c>
      <c r="F50" s="4">
        <f t="shared" ref="F50:Q50" si="50">E50-1</f>
        <v>-1.3</v>
      </c>
      <c r="G50" s="4">
        <f t="shared" si="50"/>
        <v>-2.2999999999999998</v>
      </c>
      <c r="H50" s="4">
        <f t="shared" si="50"/>
        <v>-3.3</v>
      </c>
      <c r="I50" s="4">
        <f t="shared" si="50"/>
        <v>-4.3</v>
      </c>
      <c r="J50" s="4">
        <f t="shared" si="50"/>
        <v>-5.3</v>
      </c>
      <c r="K50" s="4">
        <f t="shared" si="50"/>
        <v>-6.3</v>
      </c>
      <c r="L50" s="4">
        <f t="shared" si="50"/>
        <v>-7.3</v>
      </c>
      <c r="M50" s="4">
        <f t="shared" si="50"/>
        <v>-8.3000000000000007</v>
      </c>
      <c r="N50" s="4">
        <f t="shared" si="50"/>
        <v>-9.3000000000000007</v>
      </c>
      <c r="O50" s="4">
        <f t="shared" si="50"/>
        <v>-10.3</v>
      </c>
      <c r="P50" s="4">
        <f t="shared" si="50"/>
        <v>-11.3</v>
      </c>
      <c r="Q50" s="4">
        <f t="shared" si="50"/>
        <v>-12.3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15.75" x14ac:dyDescent="0.25">
      <c r="A51" s="2" t="s">
        <v>151</v>
      </c>
      <c r="B51" s="2" t="s">
        <v>83</v>
      </c>
      <c r="C51" s="5">
        <v>22</v>
      </c>
      <c r="D51" s="4">
        <v>47.5</v>
      </c>
      <c r="E51" s="4">
        <f t="shared" si="33"/>
        <v>34.75</v>
      </c>
      <c r="F51" s="4">
        <f t="shared" ref="F51:Q51" si="51">E51-1</f>
        <v>33.75</v>
      </c>
      <c r="G51" s="4">
        <f t="shared" si="51"/>
        <v>32.75</v>
      </c>
      <c r="H51" s="4">
        <f t="shared" si="51"/>
        <v>31.75</v>
      </c>
      <c r="I51" s="4">
        <f t="shared" si="51"/>
        <v>30.75</v>
      </c>
      <c r="J51" s="4">
        <f t="shared" si="51"/>
        <v>29.75</v>
      </c>
      <c r="K51" s="4">
        <f t="shared" si="51"/>
        <v>28.75</v>
      </c>
      <c r="L51" s="4">
        <f t="shared" si="51"/>
        <v>27.75</v>
      </c>
      <c r="M51" s="4">
        <f t="shared" si="51"/>
        <v>26.75</v>
      </c>
      <c r="N51" s="4">
        <f t="shared" si="51"/>
        <v>25.75</v>
      </c>
      <c r="O51" s="4">
        <f t="shared" si="51"/>
        <v>24.75</v>
      </c>
      <c r="P51" s="4">
        <f t="shared" si="51"/>
        <v>23.75</v>
      </c>
      <c r="Q51" s="4">
        <f t="shared" si="51"/>
        <v>22.75</v>
      </c>
      <c r="R51" s="6"/>
      <c r="S51" s="6"/>
      <c r="T51" s="6"/>
      <c r="U51" s="6"/>
      <c r="V51" s="6"/>
      <c r="W51" s="6"/>
      <c r="X51" s="2"/>
      <c r="Y51" s="2"/>
      <c r="Z51" s="2"/>
    </row>
    <row r="52" spans="1:26" ht="15.75" x14ac:dyDescent="0.25">
      <c r="A52" s="6" t="s">
        <v>153</v>
      </c>
      <c r="B52" s="6" t="s">
        <v>83</v>
      </c>
      <c r="C52" s="29">
        <f>COUNTIF(C1:C51,"&lt;0")*2</f>
        <v>46</v>
      </c>
      <c r="D52" s="29">
        <f t="shared" ref="D52:Q52" si="52">COUNTIF(D1:D51,"&lt;0")*2</f>
        <v>38</v>
      </c>
      <c r="E52" s="29">
        <f t="shared" si="52"/>
        <v>44</v>
      </c>
      <c r="F52" s="29">
        <f t="shared" si="52"/>
        <v>46</v>
      </c>
      <c r="G52" s="29">
        <f t="shared" si="52"/>
        <v>46</v>
      </c>
      <c r="H52" s="29">
        <f t="shared" si="52"/>
        <v>48</v>
      </c>
      <c r="I52" s="29">
        <f t="shared" si="52"/>
        <v>50</v>
      </c>
      <c r="J52" s="29">
        <f t="shared" si="52"/>
        <v>54</v>
      </c>
      <c r="K52" s="29">
        <f t="shared" si="52"/>
        <v>54</v>
      </c>
      <c r="L52" s="29">
        <f t="shared" si="52"/>
        <v>54</v>
      </c>
      <c r="M52" s="29">
        <f t="shared" si="52"/>
        <v>58</v>
      </c>
      <c r="N52" s="29">
        <f t="shared" si="52"/>
        <v>58</v>
      </c>
      <c r="O52" s="29">
        <f t="shared" si="52"/>
        <v>58</v>
      </c>
      <c r="P52" s="29">
        <f t="shared" si="52"/>
        <v>58</v>
      </c>
      <c r="Q52" s="29">
        <f t="shared" si="52"/>
        <v>64</v>
      </c>
    </row>
  </sheetData>
  <sortState ref="A2:Q5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ELEICOES_2016</vt:lpstr>
      <vt:lpstr>ELEICAO</vt:lpstr>
      <vt:lpstr>ELEICAO_2016_ALL</vt:lpstr>
      <vt:lpstr>RATINGS COM LEGENDA</vt:lpstr>
      <vt:lpstr>RATINGS</vt:lpstr>
      <vt:lpstr>ÍNDICES + MÉDIA</vt:lpstr>
      <vt:lpstr>PVI RESULTADO</vt:lpstr>
      <vt:lpstr>PL RESULTADO</vt:lpstr>
      <vt:lpstr>MÉDIA RESULTADO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</dc:creator>
  <cp:keywords/>
  <dc:description/>
  <cp:lastModifiedBy>Gustavo</cp:lastModifiedBy>
  <cp:revision/>
  <dcterms:created xsi:type="dcterms:W3CDTF">2018-05-09T16:47:29Z</dcterms:created>
  <dcterms:modified xsi:type="dcterms:W3CDTF">2018-05-18T22:30:50Z</dcterms:modified>
  <cp:category/>
  <cp:contentStatus/>
</cp:coreProperties>
</file>